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5190" activeTab="0"/>
  </bookViews>
  <sheets>
    <sheet name="審査票（１枚もの）" sheetId="1" r:id="rId1"/>
    <sheet name="審査票（２枚以上）" sheetId="2" r:id="rId2"/>
    <sheet name="記入例" sheetId="3" r:id="rId3"/>
  </sheets>
  <definedNames>
    <definedName name="_xlnm.Print_Area" localSheetId="2">'記入例'!$A$1:$BQ$61</definedName>
    <definedName name="_xlnm.Print_Area" localSheetId="0">'審査票（１枚もの）'!$A$1:$AD$60</definedName>
    <definedName name="_xlnm.Print_Area" localSheetId="1">'審査票（２枚以上）'!$A$1:$AD$125</definedName>
  </definedNames>
  <calcPr fullCalcOnLoad="1"/>
</workbook>
</file>

<file path=xl/comments1.xml><?xml version="1.0" encoding="utf-8"?>
<comments xmlns="http://schemas.openxmlformats.org/spreadsheetml/2006/main">
  <authors>
    <author>y-iwasa</author>
    <author>文部科学省</author>
  </authors>
  <commentList>
    <comment ref="H8" authorId="0">
      <text>
        <r>
          <rPr>
            <b/>
            <sz val="9"/>
            <rFont val="ＭＳ Ｐゴシック"/>
            <family val="3"/>
          </rPr>
          <t>年齢は生年月日を入力すると自動計算されます</t>
        </r>
      </text>
    </comment>
    <comment ref="AJ8" authorId="0">
      <text>
        <r>
          <rPr>
            <b/>
            <sz val="9"/>
            <rFont val="ＭＳ Ｐゴシック"/>
            <family val="3"/>
          </rPr>
          <t>年齢は自動計算されます。
手入力をしないようにして下さい。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H5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O8" authorId="0">
      <text>
        <r>
          <rPr>
            <b/>
            <sz val="9"/>
            <rFont val="ＭＳ Ｐゴシック"/>
            <family val="3"/>
          </rPr>
          <t>出生地については「戸籍抄本の写」と一字一句同じかたちで入力をして下さい。</t>
        </r>
      </text>
    </comment>
    <comment ref="AJ6" authorId="0">
      <text>
        <r>
          <rPr>
            <b/>
            <sz val="9"/>
            <rFont val="ＭＳ Ｐゴシック"/>
            <family val="3"/>
          </rPr>
          <t>発令年月日は、修正しないで下さい。</t>
        </r>
      </text>
    </comment>
    <comment ref="W2" authorId="1">
      <text>
        <r>
          <rPr>
            <b/>
            <sz val="9"/>
            <rFont val="ＭＳ Ｐゴシック"/>
            <family val="3"/>
          </rPr>
          <t>別添 局課コード参照</t>
        </r>
      </text>
    </comment>
    <comment ref="O9" authorId="1">
      <text>
        <r>
          <rPr>
            <b/>
            <sz val="9"/>
            <rFont val="ＭＳ Ｐゴシック"/>
            <family val="3"/>
          </rPr>
          <t>別添　経歴コード参照</t>
        </r>
      </text>
    </comment>
    <comment ref="AC3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  <comment ref="AC4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</commentList>
</comments>
</file>

<file path=xl/comments2.xml><?xml version="1.0" encoding="utf-8"?>
<comments xmlns="http://schemas.openxmlformats.org/spreadsheetml/2006/main">
  <authors>
    <author>y-iwasa</author>
    <author>文部科学省</author>
  </authors>
  <commentList>
    <comment ref="H8" authorId="0">
      <text>
        <r>
          <rPr>
            <b/>
            <sz val="9"/>
            <rFont val="ＭＳ Ｐゴシック"/>
            <family val="3"/>
          </rPr>
          <t>年齢は自動計算されます</t>
        </r>
      </text>
    </comment>
    <comment ref="AJ8" authorId="0">
      <text>
        <r>
          <rPr>
            <b/>
            <sz val="9"/>
            <rFont val="ＭＳ Ｐゴシック"/>
            <family val="3"/>
          </rPr>
          <t>年齢は自動計算されます。
手入力をしないようにして下さい。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H5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O8" authorId="0">
      <text>
        <r>
          <rPr>
            <b/>
            <sz val="9"/>
            <rFont val="ＭＳ Ｐゴシック"/>
            <family val="3"/>
          </rPr>
          <t>出生地については「戸籍抄本の写」と一字一句同じかたちで入力をして下さい。</t>
        </r>
      </text>
    </comment>
    <comment ref="AJ6" authorId="0">
      <text>
        <r>
          <rPr>
            <b/>
            <sz val="9"/>
            <rFont val="ＭＳ Ｐゴシック"/>
            <family val="3"/>
          </rPr>
          <t>発令年月日は、修正しないで下さい。</t>
        </r>
      </text>
    </comment>
    <comment ref="AC3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  <comment ref="AC4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</commentList>
</comments>
</file>

<file path=xl/sharedStrings.xml><?xml version="1.0" encoding="utf-8"?>
<sst xmlns="http://schemas.openxmlformats.org/spreadsheetml/2006/main" count="769" uniqueCount="181">
  <si>
    <t>標準</t>
  </si>
  <si>
    <t>半月前</t>
  </si>
  <si>
    <t>年</t>
  </si>
  <si>
    <t>N月</t>
  </si>
  <si>
    <t>N年月日</t>
  </si>
  <si>
    <t>月末</t>
  </si>
  <si>
    <t>当月日数</t>
  </si>
  <si>
    <t>実日数</t>
  </si>
  <si>
    <t>至　　　年　月　日</t>
  </si>
  <si>
    <t>標準　－　標準</t>
  </si>
  <si>
    <t>標準　－　半月前</t>
  </si>
  <si>
    <t>半月後</t>
  </si>
  <si>
    <t>自　　　年　月　日</t>
  </si>
  <si>
    <t>半月後　－　標準</t>
  </si>
  <si>
    <t>半月後　－　半月前</t>
  </si>
  <si>
    <t>至が半月前</t>
  </si>
  <si>
    <t>自が半月後</t>
  </si>
  <si>
    <t>自が半月後、至が半月前</t>
  </si>
  <si>
    <t>通常</t>
  </si>
  <si>
    <t>区分</t>
  </si>
  <si>
    <t>自</t>
  </si>
  <si>
    <t>至</t>
  </si>
  <si>
    <t>在 職 期 間</t>
  </si>
  <si>
    <t>在職年月数</t>
  </si>
  <si>
    <t>年次</t>
  </si>
  <si>
    <t>出生地</t>
  </si>
  <si>
    <t>資本金</t>
  </si>
  <si>
    <t>従業員</t>
  </si>
  <si>
    <t>販売高</t>
  </si>
  <si>
    <t>年齢</t>
  </si>
  <si>
    <t>会</t>
  </si>
  <si>
    <t>社</t>
  </si>
  <si>
    <t>副</t>
  </si>
  <si>
    <t>専</t>
  </si>
  <si>
    <t>常</t>
  </si>
  <si>
    <t>通し
番号</t>
  </si>
  <si>
    <t>会員数</t>
  </si>
  <si>
    <t>年予算</t>
  </si>
  <si>
    <t>名　称</t>
  </si>
  <si>
    <t>役　員</t>
  </si>
  <si>
    <t>活　動
範　囲</t>
  </si>
  <si>
    <t>職　員</t>
  </si>
  <si>
    <t>長</t>
  </si>
  <si>
    <t>理</t>
  </si>
  <si>
    <t xml:space="preserve">
決
定
</t>
  </si>
  <si>
    <t>係</t>
  </si>
  <si>
    <t>申立</t>
  </si>
  <si>
    <t>+-</t>
  </si>
  <si>
    <t>+0</t>
  </si>
  <si>
    <t>0-</t>
  </si>
  <si>
    <t>現在</t>
  </si>
  <si>
    <t>万円</t>
  </si>
  <si>
    <t>人</t>
  </si>
  <si>
    <t>　</t>
  </si>
  <si>
    <t>計　</t>
  </si>
  <si>
    <t>率</t>
  </si>
  <si>
    <t>換算年月数</t>
  </si>
  <si>
    <t>団体の規模など</t>
  </si>
  <si>
    <t>会社の規模など</t>
  </si>
  <si>
    <t>基準職</t>
  </si>
  <si>
    <t>換算年数</t>
  </si>
  <si>
    <t>備考</t>
  </si>
  <si>
    <t>コ
｜
ド</t>
  </si>
  <si>
    <t>通し
番号</t>
  </si>
  <si>
    <t>現住所</t>
  </si>
  <si>
    <t>ふりがな</t>
  </si>
  <si>
    <t>性
別</t>
  </si>
  <si>
    <t>ふりがな
ペンネーム・芸名</t>
  </si>
  <si>
    <t>勲　　　章</t>
  </si>
  <si>
    <t>氏　 名</t>
  </si>
  <si>
    <t>生年月日</t>
  </si>
  <si>
    <t>最　終　学　歴</t>
  </si>
  <si>
    <t>功労名</t>
  </si>
  <si>
    <t>　</t>
  </si>
  <si>
    <t xml:space="preserve"> </t>
  </si>
  <si>
    <t>（Ａ・Ｃー２）</t>
  </si>
  <si>
    <t>年次
(発令)</t>
  </si>
  <si>
    <t>氏名</t>
  </si>
  <si>
    <t>主　 要経　 歴(官職)</t>
  </si>
  <si>
    <t>賞　勲</t>
  </si>
  <si>
    <t>　</t>
  </si>
  <si>
    <t>永田町１番地</t>
  </si>
  <si>
    <t>表　彰　歴</t>
  </si>
  <si>
    <t>本　籍</t>
  </si>
  <si>
    <t>擬叙</t>
  </si>
  <si>
    <t>省
庁
等</t>
  </si>
  <si>
    <t>褒　　　章</t>
  </si>
  <si>
    <t>官　　職　　名　　等</t>
  </si>
  <si>
    <t>○○省　○○局　　　　　　　　　　　　　　　　　　　　　　　　　　　　</t>
  </si>
  <si>
    <t>○○事務官</t>
  </si>
  <si>
    <t>○○局○○課係長</t>
  </si>
  <si>
    <t>○○庁○○課補佐</t>
  </si>
  <si>
    <t>○○庁○○室補佐</t>
  </si>
  <si>
    <t>○○省○○課調査官</t>
  </si>
  <si>
    <t>○○省○○局○○課長</t>
  </si>
  <si>
    <t xml:space="preserve"> </t>
  </si>
  <si>
    <t>性別</t>
  </si>
  <si>
    <t>１　男
２　女</t>
  </si>
  <si>
    <t>至の日付</t>
  </si>
  <si>
    <t>○○省○○局調査官（休職）</t>
  </si>
  <si>
    <t>個別ﾃﾞｰﾀ</t>
  </si>
  <si>
    <t>小計データ</t>
  </si>
  <si>
    <t>除外、小計、合計ｺｰﾄﾞ入力</t>
  </si>
  <si>
    <t xml:space="preserve"> </t>
  </si>
  <si>
    <t xml:space="preserve"> </t>
  </si>
  <si>
    <t xml:space="preserve"> </t>
  </si>
  <si>
    <t>ｸﾞﾙｰﾌﾟ</t>
  </si>
  <si>
    <t>(財)○○センター事務局長</t>
  </si>
  <si>
    <t>　</t>
  </si>
  <si>
    <t>（Ａ）</t>
  </si>
  <si>
    <t xml:space="preserve"> </t>
  </si>
  <si>
    <t>東京都千代田区</t>
  </si>
  <si>
    <t>永田町１番地</t>
  </si>
  <si>
    <t xml:space="preserve"> </t>
  </si>
  <si>
    <t>〒</t>
  </si>
  <si>
    <t>１００－８９０２</t>
  </si>
  <si>
    <t>コード</t>
  </si>
  <si>
    <t>○○　○○</t>
  </si>
  <si>
    <t>コード</t>
  </si>
  <si>
    <t xml:space="preserve"> </t>
  </si>
  <si>
    <t>　</t>
  </si>
  <si>
    <t>除外ｺｰﾄﾞ入力</t>
  </si>
  <si>
    <t>２：休職等で年数計算除外</t>
  </si>
  <si>
    <t>現在</t>
  </si>
  <si>
    <t>社会福祉事業の研究を行う</t>
  </si>
  <si>
    <t>　</t>
  </si>
  <si>
    <t>東京都千代田区</t>
  </si>
  <si>
    <t>○○行政事務功労</t>
  </si>
  <si>
    <t>平○春
瑞六</t>
  </si>
  <si>
    <t xml:space="preserve"> </t>
  </si>
  <si>
    <t xml:space="preserve"> </t>
  </si>
  <si>
    <t xml:space="preserve"> </t>
  </si>
  <si>
    <t>コード</t>
  </si>
  <si>
    <t xml:space="preserve"> </t>
  </si>
  <si>
    <t>ｸﾞﾙｰﾌﾟ</t>
  </si>
  <si>
    <t>合</t>
  </si>
  <si>
    <t>　</t>
  </si>
  <si>
    <t>計</t>
  </si>
  <si>
    <t>合計用</t>
  </si>
  <si>
    <t>月</t>
  </si>
  <si>
    <t>半月</t>
  </si>
  <si>
    <t>月計</t>
  </si>
  <si>
    <t xml:space="preserve"> </t>
  </si>
  <si>
    <t xml:space="preserve"> </t>
  </si>
  <si>
    <t>　</t>
  </si>
  <si>
    <t xml:space="preserve"> </t>
  </si>
  <si>
    <t>（Ａ）</t>
  </si>
  <si>
    <t xml:space="preserve"> </t>
  </si>
  <si>
    <t xml:space="preserve"> </t>
  </si>
  <si>
    <t>平成８年６月</t>
  </si>
  <si>
    <t>○○センター</t>
  </si>
  <si>
    <t>勲　　章　　審　　査　　票</t>
  </si>
  <si>
    <t>　</t>
  </si>
  <si>
    <t>ｸﾞﾙｰﾌﾟ</t>
  </si>
  <si>
    <t>　</t>
  </si>
  <si>
    <t>性別
(男１ 女２)</t>
  </si>
  <si>
    <t>叙勲発令日</t>
  </si>
  <si>
    <t>○○</t>
  </si>
  <si>
    <t>(○○歳)</t>
  </si>
  <si>
    <t>〒</t>
  </si>
  <si>
    <t>コード</t>
  </si>
  <si>
    <t xml:space="preserve"> </t>
  </si>
  <si>
    <t>コード</t>
  </si>
  <si>
    <t>※最初に性別(1 or 2)を入力して下さい</t>
  </si>
  <si>
    <t xml:space="preserve"> </t>
  </si>
  <si>
    <t>昭和○年○月○日</t>
  </si>
  <si>
    <t>東京都千代田区</t>
  </si>
  <si>
    <t>元　○○事務官</t>
  </si>
  <si>
    <t>元　○○省○○局○○課長</t>
  </si>
  <si>
    <t>昭和23年３月卒業</t>
  </si>
  <si>
    <t>○○大学法学部○○学科</t>
  </si>
  <si>
    <t>ふりがな
旧氏名等</t>
  </si>
  <si>
    <t>ふりがな
旧氏名等</t>
  </si>
  <si>
    <t>平○．１１．１
文部科学大臣表彰</t>
  </si>
  <si>
    <r>
      <rPr>
        <sz val="7"/>
        <rFont val="ＭＳ Ｐ明朝"/>
        <family val="1"/>
      </rPr>
      <t>△△△△　○○○○</t>
    </r>
    <r>
      <rPr>
        <sz val="9"/>
        <rFont val="ＭＳ Ｐ明朝"/>
        <family val="1"/>
      </rPr>
      <t xml:space="preserve">
△△　○○
</t>
    </r>
    <r>
      <rPr>
        <sz val="7"/>
        <rFont val="ＭＳ Ｐ明朝"/>
        <family val="1"/>
      </rPr>
      <t xml:space="preserve">（昭○○年□月○日改姓） </t>
    </r>
  </si>
  <si>
    <r>
      <rPr>
        <sz val="7"/>
        <rFont val="ＭＳ 明朝"/>
        <family val="1"/>
      </rPr>
      <t>●●●●　○○○○</t>
    </r>
    <r>
      <rPr>
        <sz val="11"/>
        <rFont val="ＭＳ 明朝"/>
        <family val="1"/>
      </rPr>
      <t xml:space="preserve">
●●　○○</t>
    </r>
  </si>
  <si>
    <t>基準年数</t>
  </si>
  <si>
    <t>平○○春</t>
  </si>
  <si>
    <t xml:space="preserve"> </t>
  </si>
  <si>
    <t>春秋であればH00/11/3のように入力</t>
  </si>
  <si>
    <t>平３０春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</si>
</sst>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[Red]\(#,##0\)"/>
    <numFmt numFmtId="178" formatCode="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8"/>
      <name val="ＭＳ ゴシック"/>
      <family val="3"/>
    </font>
    <font>
      <b/>
      <sz val="9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/>
      <right/>
      <top/>
      <bottom style="thin"/>
    </border>
    <border>
      <left style="thin"/>
      <right/>
      <top/>
      <bottom style="dotted"/>
    </border>
    <border>
      <left/>
      <right/>
      <top style="thin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/>
      <right/>
      <top/>
      <bottom style="dotted"/>
    </border>
    <border>
      <left/>
      <right style="medium"/>
      <top style="medium"/>
      <bottom/>
    </border>
    <border>
      <left/>
      <right/>
      <top style="dotted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dotted"/>
      <bottom style="medium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 style="medium"/>
    </border>
    <border>
      <left style="dotted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dotted"/>
      <top style="medium"/>
      <bottom style="medium"/>
    </border>
    <border>
      <left style="dotted"/>
      <right style="dotted"/>
      <top/>
      <bottom style="medium"/>
    </border>
    <border>
      <left style="dotted"/>
      <right style="dotted"/>
      <top/>
      <bottom/>
    </border>
    <border>
      <left/>
      <right style="medium"/>
      <top/>
      <bottom style="thin"/>
    </border>
    <border>
      <left style="thin"/>
      <right style="thin"/>
      <top style="hair"/>
      <bottom style="medium"/>
    </border>
    <border>
      <left/>
      <right style="medium"/>
      <top/>
      <bottom style="medium"/>
    </border>
    <border>
      <left/>
      <right style="thin"/>
      <top/>
      <bottom style="dotted"/>
    </border>
    <border>
      <left/>
      <right style="medium"/>
      <top style="dotted"/>
      <bottom style="dotted"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/>
      <top style="dotted"/>
      <bottom/>
    </border>
    <border>
      <left style="medium"/>
      <right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thin"/>
      <right/>
      <top style="dotted"/>
      <bottom/>
    </border>
    <border>
      <left/>
      <right style="thin"/>
      <top style="dotted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dotted"/>
      <bottom style="dotted"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/>
      <bottom style="dotted"/>
    </border>
    <border>
      <left style="medium"/>
      <right/>
      <top/>
      <bottom style="thin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 style="thin"/>
    </border>
    <border>
      <left style="medium"/>
      <right/>
      <top style="thin"/>
      <bottom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dotted"/>
      <top style="thin"/>
      <bottom/>
    </border>
    <border>
      <left style="medium"/>
      <right style="dotted"/>
      <top/>
      <bottom style="thin"/>
    </border>
    <border>
      <left style="medium"/>
      <right style="thin"/>
      <top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thin"/>
      <top style="thin"/>
      <bottom style="dotted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dotted"/>
      <bottom style="thin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medium"/>
      <top/>
      <bottom/>
    </border>
    <border>
      <left style="thin"/>
      <right style="dotted"/>
      <top/>
      <bottom/>
    </border>
    <border>
      <left/>
      <right style="dotted"/>
      <top style="dotted"/>
      <bottom style="thin"/>
    </border>
    <border>
      <left style="dotted"/>
      <right/>
      <top style="dotted"/>
      <bottom style="thin"/>
    </border>
    <border>
      <left style="dotted"/>
      <right/>
      <top/>
      <bottom style="thin"/>
    </border>
    <border>
      <left style="thin"/>
      <right/>
      <top style="medium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57" fontId="3" fillId="35" borderId="0" xfId="0" applyNumberFormat="1" applyFont="1" applyFill="1" applyAlignment="1">
      <alignment vertical="center"/>
    </xf>
    <xf numFmtId="57" fontId="3" fillId="0" borderId="0" xfId="0" applyNumberFormat="1" applyFont="1" applyFill="1" applyAlignment="1">
      <alignment vertical="center"/>
    </xf>
    <xf numFmtId="57" fontId="3" fillId="34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57" fontId="3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/>
    </xf>
    <xf numFmtId="57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9" fillId="0" borderId="28" xfId="0" applyFont="1" applyBorder="1" applyAlignment="1">
      <alignment horizontal="right" vertical="top"/>
    </xf>
    <xf numFmtId="57" fontId="9" fillId="0" borderId="29" xfId="0" applyNumberFormat="1" applyFont="1" applyBorder="1" applyAlignment="1">
      <alignment horizontal="right" vertical="top"/>
    </xf>
    <xf numFmtId="57" fontId="9" fillId="0" borderId="28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9" fillId="0" borderId="32" xfId="0" applyNumberFormat="1" applyFont="1" applyBorder="1" applyAlignment="1">
      <alignment horizontal="center" vertical="center"/>
    </xf>
    <xf numFmtId="57" fontId="9" fillId="0" borderId="3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57" fontId="9" fillId="0" borderId="36" xfId="0" applyNumberFormat="1" applyFont="1" applyBorder="1" applyAlignment="1">
      <alignment horizontal="right" vertical="top"/>
    </xf>
    <xf numFmtId="0" fontId="3" fillId="0" borderId="18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distributed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distributed"/>
    </xf>
    <xf numFmtId="49" fontId="3" fillId="0" borderId="26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57" fontId="3" fillId="37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52" xfId="0" applyNumberFormat="1" applyFont="1" applyBorder="1" applyAlignment="1">
      <alignment/>
    </xf>
    <xf numFmtId="0" fontId="10" fillId="0" borderId="24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/>
    </xf>
    <xf numFmtId="0" fontId="4" fillId="0" borderId="0" xfId="0" applyNumberFormat="1" applyFont="1" applyAlignment="1">
      <alignment vertical="center" wrapText="1"/>
    </xf>
    <xf numFmtId="0" fontId="3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57" fontId="9" fillId="0" borderId="55" xfId="0" applyNumberFormat="1" applyFont="1" applyBorder="1" applyAlignment="1">
      <alignment horizontal="right" vertical="top"/>
    </xf>
    <xf numFmtId="0" fontId="9" fillId="0" borderId="56" xfId="0" applyFont="1" applyBorder="1" applyAlignment="1">
      <alignment horizontal="right" vertical="top"/>
    </xf>
    <xf numFmtId="57" fontId="9" fillId="0" borderId="18" xfId="0" applyNumberFormat="1" applyFont="1" applyBorder="1" applyAlignment="1">
      <alignment horizontal="right" vertical="top"/>
    </xf>
    <xf numFmtId="57" fontId="9" fillId="0" borderId="0" xfId="0" applyNumberFormat="1" applyFont="1" applyBorder="1" applyAlignment="1">
      <alignment horizontal="center" vertical="center"/>
    </xf>
    <xf numFmtId="57" fontId="9" fillId="0" borderId="16" xfId="0" applyNumberFormat="1" applyFont="1" applyBorder="1" applyAlignment="1">
      <alignment horizontal="center" vertical="center"/>
    </xf>
    <xf numFmtId="57" fontId="9" fillId="0" borderId="28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vertical="center"/>
    </xf>
    <xf numFmtId="0" fontId="3" fillId="0" borderId="24" xfId="0" applyFont="1" applyBorder="1" applyAlignment="1">
      <alignment/>
    </xf>
    <xf numFmtId="0" fontId="6" fillId="0" borderId="58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57" fontId="3" fillId="37" borderId="17" xfId="0" applyNumberFormat="1" applyFont="1" applyFill="1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3" fillId="0" borderId="59" xfId="0" applyNumberFormat="1" applyFont="1" applyBorder="1" applyAlignment="1">
      <alignment horizontal="center" vertical="top" textRotation="180"/>
    </xf>
    <xf numFmtId="0" fontId="0" fillId="0" borderId="60" xfId="0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57" fontId="7" fillId="0" borderId="0" xfId="0" applyNumberFormat="1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49" fontId="6" fillId="0" borderId="17" xfId="0" applyNumberFormat="1" applyFont="1" applyBorder="1" applyAlignment="1">
      <alignment vertical="center"/>
    </xf>
    <xf numFmtId="57" fontId="3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0" fontId="10" fillId="0" borderId="32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10" fillId="0" borderId="64" xfId="0" applyNumberFormat="1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177" fontId="10" fillId="0" borderId="66" xfId="0" applyNumberFormat="1" applyFon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10" fillId="0" borderId="6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0" fillId="0" borderId="65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distributed"/>
    </xf>
    <xf numFmtId="0" fontId="4" fillId="0" borderId="71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16" xfId="0" applyNumberFormat="1" applyFont="1" applyBorder="1" applyAlignment="1">
      <alignment horizontal="left" vertical="top" wrapText="1"/>
    </xf>
    <xf numFmtId="0" fontId="10" fillId="0" borderId="30" xfId="0" applyNumberFormat="1" applyFont="1" applyBorder="1" applyAlignment="1">
      <alignment horizontal="left" vertical="top" wrapText="1"/>
    </xf>
    <xf numFmtId="0" fontId="10" fillId="0" borderId="76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0" fillId="0" borderId="32" xfId="0" applyNumberFormat="1" applyFont="1" applyBorder="1" applyAlignment="1">
      <alignment horizontal="left" vertical="center" wrapText="1"/>
    </xf>
    <xf numFmtId="0" fontId="10" fillId="0" borderId="28" xfId="0" applyNumberFormat="1" applyFont="1" applyBorder="1" applyAlignment="1">
      <alignment horizontal="left" vertical="center" wrapText="1"/>
    </xf>
    <xf numFmtId="0" fontId="10" fillId="0" borderId="30" xfId="0" applyNumberFormat="1" applyFont="1" applyBorder="1" applyAlignment="1">
      <alignment horizontal="left" vertical="center" wrapText="1"/>
    </xf>
    <xf numFmtId="0" fontId="10" fillId="0" borderId="55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/>
    </xf>
    <xf numFmtId="177" fontId="4" fillId="0" borderId="64" xfId="0" applyNumberFormat="1" applyFont="1" applyBorder="1" applyAlignment="1">
      <alignment horizontal="right" vertical="center"/>
    </xf>
    <xf numFmtId="177" fontId="4" fillId="0" borderId="65" xfId="0" applyNumberFormat="1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0" borderId="78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79" xfId="0" applyNumberFormat="1" applyFont="1" applyBorder="1" applyAlignment="1">
      <alignment horizontal="left" vertical="center"/>
    </xf>
    <xf numFmtId="0" fontId="10" fillId="0" borderId="68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76" xfId="0" applyNumberFormat="1" applyFont="1" applyBorder="1" applyAlignment="1">
      <alignment horizontal="left" vertical="center" wrapText="1"/>
    </xf>
    <xf numFmtId="0" fontId="6" fillId="0" borderId="80" xfId="0" applyNumberFormat="1" applyFont="1" applyBorder="1" applyAlignment="1">
      <alignment horizontal="center" vertical="center"/>
    </xf>
    <xf numFmtId="0" fontId="6" fillId="0" borderId="81" xfId="0" applyNumberFormat="1" applyFont="1" applyBorder="1" applyAlignment="1">
      <alignment horizontal="center" vertical="center"/>
    </xf>
    <xf numFmtId="0" fontId="6" fillId="0" borderId="82" xfId="0" applyNumberFormat="1" applyFont="1" applyBorder="1" applyAlignment="1">
      <alignment horizontal="center" vertical="center"/>
    </xf>
    <xf numFmtId="0" fontId="6" fillId="0" borderId="8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84" xfId="0" applyNumberFormat="1" applyFont="1" applyBorder="1" applyAlignment="1">
      <alignment horizontal="center" vertical="center"/>
    </xf>
    <xf numFmtId="0" fontId="6" fillId="0" borderId="77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27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6" fillId="0" borderId="85" xfId="0" applyNumberFormat="1" applyFont="1" applyBorder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/>
    </xf>
    <xf numFmtId="0" fontId="3" fillId="0" borderId="87" xfId="0" applyFont="1" applyBorder="1" applyAlignment="1">
      <alignment/>
    </xf>
    <xf numFmtId="0" fontId="3" fillId="0" borderId="88" xfId="0" applyFont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57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8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178" fontId="6" fillId="37" borderId="0" xfId="0" applyNumberFormat="1" applyFont="1" applyFill="1" applyBorder="1" applyAlignment="1">
      <alignment horizontal="center" vertical="center"/>
    </xf>
    <xf numFmtId="49" fontId="7" fillId="37" borderId="17" xfId="0" applyNumberFormat="1" applyFont="1" applyFill="1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/>
    </xf>
    <xf numFmtId="0" fontId="6" fillId="0" borderId="91" xfId="0" applyNumberFormat="1" applyFont="1" applyBorder="1" applyAlignment="1">
      <alignment horizontal="center" vertical="center"/>
    </xf>
    <xf numFmtId="0" fontId="3" fillId="0" borderId="92" xfId="0" applyFont="1" applyBorder="1" applyAlignment="1">
      <alignment/>
    </xf>
    <xf numFmtId="0" fontId="7" fillId="0" borderId="17" xfId="0" applyNumberFormat="1" applyFont="1" applyBorder="1" applyAlignment="1">
      <alignment vertical="center"/>
    </xf>
    <xf numFmtId="57" fontId="6" fillId="0" borderId="93" xfId="0" applyNumberFormat="1" applyFont="1" applyBorder="1" applyAlignment="1">
      <alignment horizontal="left" vertical="center" shrinkToFit="1"/>
    </xf>
    <xf numFmtId="57" fontId="6" fillId="0" borderId="94" xfId="0" applyNumberFormat="1" applyFont="1" applyBorder="1" applyAlignment="1">
      <alignment horizontal="left" vertical="center" shrinkToFit="1"/>
    </xf>
    <xf numFmtId="0" fontId="3" fillId="37" borderId="17" xfId="0" applyFont="1" applyFill="1" applyBorder="1" applyAlignment="1">
      <alignment horizontal="center" vertical="center"/>
    </xf>
    <xf numFmtId="0" fontId="3" fillId="37" borderId="73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73" xfId="0" applyFont="1" applyFill="1" applyBorder="1" applyAlignment="1">
      <alignment horizontal="center" vertical="center"/>
    </xf>
    <xf numFmtId="178" fontId="6" fillId="37" borderId="25" xfId="0" applyNumberFormat="1" applyFont="1" applyFill="1" applyBorder="1" applyAlignment="1">
      <alignment horizontal="center" vertical="center"/>
    </xf>
    <xf numFmtId="0" fontId="6" fillId="0" borderId="95" xfId="0" applyNumberFormat="1" applyFont="1" applyBorder="1" applyAlignment="1">
      <alignment horizontal="center" vertical="center"/>
    </xf>
    <xf numFmtId="0" fontId="6" fillId="0" borderId="96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57" fontId="6" fillId="0" borderId="13" xfId="0" applyNumberFormat="1" applyFont="1" applyBorder="1" applyAlignment="1">
      <alignment horizontal="left" vertical="center" shrinkToFit="1"/>
    </xf>
    <xf numFmtId="57" fontId="6" fillId="0" borderId="97" xfId="0" applyNumberFormat="1" applyFont="1" applyBorder="1" applyAlignment="1">
      <alignment horizontal="left" vertical="center" shrinkToFit="1"/>
    </xf>
    <xf numFmtId="0" fontId="6" fillId="0" borderId="23" xfId="0" applyNumberFormat="1" applyFont="1" applyBorder="1" applyAlignment="1">
      <alignment horizontal="center" vertical="center"/>
    </xf>
    <xf numFmtId="0" fontId="3" fillId="0" borderId="98" xfId="0" applyFont="1" applyBorder="1" applyAlignment="1">
      <alignment/>
    </xf>
    <xf numFmtId="49" fontId="3" fillId="37" borderId="17" xfId="0" applyNumberFormat="1" applyFont="1" applyFill="1" applyBorder="1" applyAlignment="1">
      <alignment vertical="center"/>
    </xf>
    <xf numFmtId="0" fontId="7" fillId="37" borderId="17" xfId="0" applyNumberFormat="1" applyFont="1" applyFill="1" applyBorder="1" applyAlignment="1">
      <alignment horizontal="center" vertical="center"/>
    </xf>
    <xf numFmtId="0" fontId="6" fillId="0" borderId="94" xfId="0" applyNumberFormat="1" applyFont="1" applyBorder="1" applyAlignment="1">
      <alignment horizontal="left" vertical="center" shrinkToFit="1"/>
    </xf>
    <xf numFmtId="0" fontId="10" fillId="0" borderId="99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0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10" fillId="0" borderId="73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6" fillId="0" borderId="104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/>
    </xf>
    <xf numFmtId="0" fontId="3" fillId="0" borderId="24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10" fillId="0" borderId="8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58" fontId="7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distributed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textRotation="255" wrapText="1"/>
    </xf>
    <xf numFmtId="0" fontId="9" fillId="0" borderId="71" xfId="0" applyFont="1" applyBorder="1" applyAlignment="1">
      <alignment horizontal="center" vertical="center" textRotation="255" wrapText="1"/>
    </xf>
    <xf numFmtId="0" fontId="3" fillId="0" borderId="108" xfId="0" applyNumberFormat="1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/>
    </xf>
    <xf numFmtId="58" fontId="7" fillId="0" borderId="20" xfId="0" applyNumberFormat="1" applyFont="1" applyBorder="1" applyAlignment="1">
      <alignment vertical="center"/>
    </xf>
    <xf numFmtId="58" fontId="7" fillId="0" borderId="21" xfId="0" applyNumberFormat="1" applyFont="1" applyBorder="1" applyAlignment="1">
      <alignment vertical="center"/>
    </xf>
    <xf numFmtId="58" fontId="7" fillId="0" borderId="37" xfId="0" applyNumberFormat="1" applyFont="1" applyBorder="1" applyAlignment="1">
      <alignment vertical="center"/>
    </xf>
    <xf numFmtId="0" fontId="7" fillId="0" borderId="1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0" fillId="0" borderId="99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7" fillId="0" borderId="112" xfId="0" applyFont="1" applyBorder="1" applyAlignment="1">
      <alignment horizontal="center" vertical="center" wrapText="1"/>
    </xf>
    <xf numFmtId="0" fontId="0" fillId="0" borderId="100" xfId="0" applyBorder="1" applyAlignment="1">
      <alignment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5" fillId="0" borderId="112" xfId="0" applyFont="1" applyBorder="1" applyAlignment="1">
      <alignment horizontal="left" vertical="center" wrapText="1"/>
    </xf>
    <xf numFmtId="0" fontId="0" fillId="0" borderId="100" xfId="0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4" fillId="0" borderId="8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1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14" xfId="0" applyFont="1" applyBorder="1" applyAlignment="1">
      <alignment horizontal="left" vertical="center"/>
    </xf>
    <xf numFmtId="6" fontId="7" fillId="0" borderId="111" xfId="57" applyFont="1" applyBorder="1" applyAlignment="1">
      <alignment horizontal="left" vertical="center"/>
    </xf>
    <xf numFmtId="6" fontId="7" fillId="0" borderId="11" xfId="57" applyFont="1" applyBorder="1" applyAlignment="1">
      <alignment horizontal="left" vertical="center"/>
    </xf>
    <xf numFmtId="6" fontId="7" fillId="0" borderId="19" xfId="57" applyFont="1" applyBorder="1" applyAlignment="1">
      <alignment horizontal="left" vertical="center"/>
    </xf>
    <xf numFmtId="0" fontId="3" fillId="0" borderId="1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37" borderId="17" xfId="0" applyFont="1" applyFill="1" applyBorder="1" applyAlignment="1">
      <alignment horizontal="center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center" vertical="center"/>
    </xf>
    <xf numFmtId="58" fontId="7" fillId="0" borderId="21" xfId="0" applyNumberFormat="1" applyFont="1" applyBorder="1" applyAlignment="1">
      <alignment horizontal="center" vertical="center"/>
    </xf>
    <xf numFmtId="0" fontId="7" fillId="0" borderId="11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105" xfId="0" applyFont="1" applyBorder="1" applyAlignment="1">
      <alignment horizontal="center" vertical="center"/>
    </xf>
    <xf numFmtId="0" fontId="10" fillId="0" borderId="20" xfId="0" applyFont="1" applyBorder="1" applyAlignment="1">
      <alignment vertical="distributed" wrapText="1"/>
    </xf>
    <xf numFmtId="0" fontId="10" fillId="0" borderId="21" xfId="0" applyFont="1" applyBorder="1" applyAlignment="1">
      <alignment vertical="distributed" wrapText="1"/>
    </xf>
    <xf numFmtId="0" fontId="10" fillId="0" borderId="22" xfId="0" applyFont="1" applyBorder="1" applyAlignment="1">
      <alignment vertical="distributed" wrapText="1"/>
    </xf>
    <xf numFmtId="0" fontId="10" fillId="0" borderId="112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7" fillId="0" borderId="117" xfId="0" applyFont="1" applyBorder="1" applyAlignment="1">
      <alignment horizontal="center" vertical="center" shrinkToFit="1"/>
    </xf>
    <xf numFmtId="0" fontId="7" fillId="0" borderId="118" xfId="0" applyFont="1" applyBorder="1" applyAlignment="1">
      <alignment horizontal="center" vertical="center" shrinkToFit="1"/>
    </xf>
    <xf numFmtId="0" fontId="7" fillId="0" borderId="119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wrapText="1"/>
    </xf>
    <xf numFmtId="0" fontId="3" fillId="0" borderId="119" xfId="0" applyFont="1" applyBorder="1" applyAlignment="1">
      <alignment vertical="center" wrapText="1"/>
    </xf>
    <xf numFmtId="0" fontId="5" fillId="0" borderId="117" xfId="0" applyFont="1" applyBorder="1" applyAlignment="1">
      <alignment horizontal="left" vertical="center" shrinkToFit="1"/>
    </xf>
    <xf numFmtId="0" fontId="5" fillId="0" borderId="118" xfId="0" applyFont="1" applyBorder="1" applyAlignment="1">
      <alignment horizontal="left" vertical="center" shrinkToFit="1"/>
    </xf>
    <xf numFmtId="0" fontId="5" fillId="0" borderId="119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6" fillId="0" borderId="26" xfId="0" applyFont="1" applyBorder="1" applyAlignment="1">
      <alignment vertical="center"/>
    </xf>
    <xf numFmtId="49" fontId="7" fillId="37" borderId="73" xfId="0" applyNumberFormat="1" applyFont="1" applyFill="1" applyBorder="1" applyAlignment="1">
      <alignment vertical="center"/>
    </xf>
    <xf numFmtId="49" fontId="7" fillId="37" borderId="71" xfId="0" applyNumberFormat="1" applyFont="1" applyFill="1" applyBorder="1" applyAlignment="1">
      <alignment vertic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97" xfId="0" applyNumberFormat="1" applyFont="1" applyBorder="1" applyAlignment="1">
      <alignment horizontal="left" vertical="center"/>
    </xf>
    <xf numFmtId="0" fontId="7" fillId="0" borderId="121" xfId="0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/>
    </xf>
    <xf numFmtId="0" fontId="10" fillId="0" borderId="112" xfId="0" applyNumberFormat="1" applyFont="1" applyBorder="1" applyAlignment="1">
      <alignment horizontal="center" vertical="center"/>
    </xf>
    <xf numFmtId="0" fontId="10" fillId="0" borderId="102" xfId="0" applyNumberFormat="1" applyFont="1" applyBorder="1" applyAlignment="1">
      <alignment horizontal="center" vertical="center"/>
    </xf>
    <xf numFmtId="0" fontId="3" fillId="37" borderId="71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57" fontId="7" fillId="0" borderId="59" xfId="0" applyNumberFormat="1" applyFont="1" applyBorder="1" applyAlignment="1">
      <alignment vertical="top" textRotation="255"/>
    </xf>
    <xf numFmtId="0" fontId="3" fillId="0" borderId="59" xfId="0" applyFont="1" applyBorder="1" applyAlignment="1">
      <alignment vertical="top" textRotation="255"/>
    </xf>
    <xf numFmtId="0" fontId="6" fillId="0" borderId="50" xfId="0" applyNumberFormat="1" applyFont="1" applyBorder="1" applyAlignment="1">
      <alignment horizontal="center" vertical="center"/>
    </xf>
    <xf numFmtId="57" fontId="6" fillId="0" borderId="67" xfId="0" applyNumberFormat="1" applyFont="1" applyBorder="1" applyAlignment="1">
      <alignment horizontal="left" vertical="center" shrinkToFit="1"/>
    </xf>
    <xf numFmtId="57" fontId="6" fillId="0" borderId="69" xfId="0" applyNumberFormat="1" applyFont="1" applyBorder="1" applyAlignment="1">
      <alignment horizontal="left" vertical="center" shrinkToFit="1"/>
    </xf>
    <xf numFmtId="0" fontId="6" fillId="0" borderId="8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75" xfId="0" applyNumberFormat="1" applyFont="1" applyBorder="1" applyAlignment="1">
      <alignment horizontal="left" vertical="center"/>
    </xf>
    <xf numFmtId="176" fontId="3" fillId="0" borderId="21" xfId="0" applyNumberFormat="1" applyFont="1" applyFill="1" applyBorder="1" applyAlignment="1" applyProtection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8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textRotation="255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5" xfId="0" applyFont="1" applyBorder="1" applyAlignment="1">
      <alignment wrapText="1"/>
    </xf>
    <xf numFmtId="58" fontId="6" fillId="0" borderId="25" xfId="0" applyNumberFormat="1" applyFont="1" applyBorder="1" applyAlignment="1">
      <alignment horizontal="left" vertical="center"/>
    </xf>
    <xf numFmtId="58" fontId="6" fillId="0" borderId="0" xfId="0" applyNumberFormat="1" applyFont="1" applyBorder="1" applyAlignment="1">
      <alignment horizontal="left" vertical="center"/>
    </xf>
    <xf numFmtId="58" fontId="6" fillId="0" borderId="18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7" fontId="4" fillId="0" borderId="68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177" fontId="10" fillId="0" borderId="65" xfId="0" applyNumberFormat="1" applyFont="1" applyBorder="1" applyAlignment="1">
      <alignment horizontal="right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177" fontId="10" fillId="0" borderId="67" xfId="0" applyNumberFormat="1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distributed"/>
    </xf>
    <xf numFmtId="0" fontId="6" fillId="0" borderId="1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0" fillId="0" borderId="124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0" fillId="0" borderId="29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3" fillId="0" borderId="5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78" fontId="6" fillId="37" borderId="1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57" fontId="6" fillId="0" borderId="93" xfId="0" applyNumberFormat="1" applyFont="1" applyBorder="1" applyAlignment="1">
      <alignment horizontal="left" vertical="center"/>
    </xf>
    <xf numFmtId="57" fontId="6" fillId="0" borderId="94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57" fontId="6" fillId="0" borderId="13" xfId="0" applyNumberFormat="1" applyFont="1" applyBorder="1" applyAlignment="1">
      <alignment horizontal="left" vertical="center"/>
    </xf>
    <xf numFmtId="57" fontId="6" fillId="0" borderId="97" xfId="0" applyNumberFormat="1" applyFont="1" applyBorder="1" applyAlignment="1">
      <alignment horizontal="left" vertical="center"/>
    </xf>
    <xf numFmtId="49" fontId="7" fillId="37" borderId="27" xfId="0" applyNumberFormat="1" applyFont="1" applyFill="1" applyBorder="1" applyAlignment="1">
      <alignment vertical="center"/>
    </xf>
    <xf numFmtId="0" fontId="3" fillId="37" borderId="18" xfId="0" applyFont="1" applyFill="1" applyBorder="1" applyAlignment="1">
      <alignment vertical="center"/>
    </xf>
    <xf numFmtId="0" fontId="3" fillId="37" borderId="19" xfId="0" applyFont="1" applyFill="1" applyBorder="1" applyAlignment="1">
      <alignment vertical="center"/>
    </xf>
    <xf numFmtId="49" fontId="3" fillId="37" borderId="18" xfId="0" applyNumberFormat="1" applyFont="1" applyFill="1" applyBorder="1" applyAlignment="1">
      <alignment vertical="center"/>
    </xf>
    <xf numFmtId="49" fontId="7" fillId="37" borderId="19" xfId="0" applyNumberFormat="1" applyFont="1" applyFill="1" applyBorder="1" applyAlignment="1">
      <alignment vertical="center"/>
    </xf>
    <xf numFmtId="0" fontId="10" fillId="0" borderId="52" xfId="0" applyNumberFormat="1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10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6</xdr:row>
      <xdr:rowOff>0</xdr:rowOff>
    </xdr:from>
    <xdr:to>
      <xdr:col>33</xdr:col>
      <xdr:colOff>457200</xdr:colOff>
      <xdr:row>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572375" y="1790700"/>
          <a:ext cx="1600200" cy="66675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6</xdr:row>
      <xdr:rowOff>57150</xdr:rowOff>
    </xdr:from>
    <xdr:to>
      <xdr:col>33</xdr:col>
      <xdr:colOff>447675</xdr:colOff>
      <xdr:row>8</xdr:row>
      <xdr:rowOff>85725</xdr:rowOff>
    </xdr:to>
    <xdr:sp>
      <xdr:nvSpPr>
        <xdr:cNvPr id="1" name="AutoShape 21"/>
        <xdr:cNvSpPr>
          <a:spLocks/>
        </xdr:cNvSpPr>
      </xdr:nvSpPr>
      <xdr:spPr>
        <a:xfrm>
          <a:off x="7562850" y="1847850"/>
          <a:ext cx="1600200" cy="66675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114300</xdr:colOff>
      <xdr:row>2</xdr:row>
      <xdr:rowOff>0</xdr:rowOff>
    </xdr:from>
    <xdr:to>
      <xdr:col>37</xdr:col>
      <xdr:colOff>295275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96425" y="723900"/>
          <a:ext cx="2076450" cy="495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叙勲発令日を「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」のように入力（必須）</a:t>
          </a:r>
        </a:p>
      </xdr:txBody>
    </xdr:sp>
    <xdr:clientData/>
  </xdr:twoCellAnchor>
  <xdr:twoCellAnchor>
    <xdr:from>
      <xdr:col>36</xdr:col>
      <xdr:colOff>333375</xdr:colOff>
      <xdr:row>3</xdr:row>
      <xdr:rowOff>114300</xdr:rowOff>
    </xdr:from>
    <xdr:to>
      <xdr:col>36</xdr:col>
      <xdr:colOff>333375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0467975" y="1209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295275</xdr:colOff>
      <xdr:row>6</xdr:row>
      <xdr:rowOff>104775</xdr:rowOff>
    </xdr:from>
    <xdr:to>
      <xdr:col>38</xdr:col>
      <xdr:colOff>752475</xdr:colOff>
      <xdr:row>7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72875" y="1895475"/>
          <a:ext cx="942975" cy="504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男は「１」、女は「２」を入力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0</xdr:colOff>
      <xdr:row>16</xdr:row>
      <xdr:rowOff>9525</xdr:rowOff>
    </xdr:from>
    <xdr:to>
      <xdr:col>21</xdr:col>
      <xdr:colOff>152400</xdr:colOff>
      <xdr:row>17</xdr:row>
      <xdr:rowOff>85725</xdr:rowOff>
    </xdr:to>
    <xdr:sp>
      <xdr:nvSpPr>
        <xdr:cNvPr id="4" name="Line 4"/>
        <xdr:cNvSpPr>
          <a:spLocks/>
        </xdr:cNvSpPr>
      </xdr:nvSpPr>
      <xdr:spPr>
        <a:xfrm flipH="1" flipV="1">
          <a:off x="5248275" y="4000500"/>
          <a:ext cx="723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38100</xdr:colOff>
      <xdr:row>14</xdr:row>
      <xdr:rowOff>85725</xdr:rowOff>
    </xdr:from>
    <xdr:ext cx="790575" cy="952500"/>
    <xdr:sp>
      <xdr:nvSpPr>
        <xdr:cNvPr id="5" name="Text Box 5"/>
        <xdr:cNvSpPr txBox="1">
          <a:spLocks noChangeArrowheads="1"/>
        </xdr:cNvSpPr>
      </xdr:nvSpPr>
      <xdr:spPr>
        <a:xfrm>
          <a:off x="6048375" y="3752850"/>
          <a:ext cx="790575" cy="952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率計算をするグループの最後に率を入力</a:t>
          </a:r>
        </a:p>
      </xdr:txBody>
    </xdr:sp>
    <xdr:clientData/>
  </xdr:oneCellAnchor>
  <xdr:twoCellAnchor>
    <xdr:from>
      <xdr:col>12</xdr:col>
      <xdr:colOff>38100</xdr:colOff>
      <xdr:row>25</xdr:row>
      <xdr:rowOff>142875</xdr:rowOff>
    </xdr:from>
    <xdr:to>
      <xdr:col>12</xdr:col>
      <xdr:colOff>38100</xdr:colOff>
      <xdr:row>28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4143375" y="5591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27</xdr:row>
      <xdr:rowOff>104775</xdr:rowOff>
    </xdr:from>
    <xdr:to>
      <xdr:col>13</xdr:col>
      <xdr:colOff>133350</xdr:colOff>
      <xdr:row>29</xdr:row>
      <xdr:rowOff>123825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638550" y="5876925"/>
          <a:ext cx="790575" cy="342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2</xdr:col>
      <xdr:colOff>419100</xdr:colOff>
      <xdr:row>26</xdr:row>
      <xdr:rowOff>152400</xdr:rowOff>
    </xdr:from>
    <xdr:to>
      <xdr:col>6</xdr:col>
      <xdr:colOff>657225</xdr:colOff>
      <xdr:row>30</xdr:row>
      <xdr:rowOff>66675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" y="5762625"/>
          <a:ext cx="1828800" cy="5619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経歴期間を入力（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s23.4.15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1948.4.15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26</xdr:col>
      <xdr:colOff>104775</xdr:colOff>
      <xdr:row>14</xdr:row>
      <xdr:rowOff>142875</xdr:rowOff>
    </xdr:from>
    <xdr:to>
      <xdr:col>31</xdr:col>
      <xdr:colOff>66675</xdr:colOff>
      <xdr:row>21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6877050" y="3810000"/>
          <a:ext cx="1828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22</xdr:row>
      <xdr:rowOff>28575</xdr:rowOff>
    </xdr:from>
    <xdr:to>
      <xdr:col>26</xdr:col>
      <xdr:colOff>57150</xdr:colOff>
      <xdr:row>27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038850" y="4991100"/>
          <a:ext cx="790575" cy="8667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同一率のグループごとに同じ数値を入力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25</xdr:col>
      <xdr:colOff>76200</xdr:colOff>
      <xdr:row>23</xdr:row>
      <xdr:rowOff>85725</xdr:rowOff>
    </xdr:from>
    <xdr:to>
      <xdr:col>32</xdr:col>
      <xdr:colOff>47625</xdr:colOff>
      <xdr:row>30</xdr:row>
      <xdr:rowOff>123825</xdr:rowOff>
    </xdr:to>
    <xdr:sp>
      <xdr:nvSpPr>
        <xdr:cNvPr id="11" name="Line 11"/>
        <xdr:cNvSpPr>
          <a:spLocks/>
        </xdr:cNvSpPr>
      </xdr:nvSpPr>
      <xdr:spPr>
        <a:xfrm flipV="1">
          <a:off x="6657975" y="5210175"/>
          <a:ext cx="24003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31</xdr:row>
      <xdr:rowOff>0</xdr:rowOff>
    </xdr:from>
    <xdr:to>
      <xdr:col>27</xdr:col>
      <xdr:colOff>66675</xdr:colOff>
      <xdr:row>38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019800" y="6419850"/>
          <a:ext cx="1009650" cy="11811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同一グループ内で、休職等により年数の積み上げをしない場合「２」を記入</a:t>
          </a:r>
        </a:p>
      </xdr:txBody>
    </xdr:sp>
    <xdr:clientData/>
  </xdr:twoCellAnchor>
  <xdr:twoCellAnchor>
    <xdr:from>
      <xdr:col>12</xdr:col>
      <xdr:colOff>47625</xdr:colOff>
      <xdr:row>26</xdr:row>
      <xdr:rowOff>28575</xdr:rowOff>
    </xdr:from>
    <xdr:to>
      <xdr:col>15</xdr:col>
      <xdr:colOff>66675</xdr:colOff>
      <xdr:row>27</xdr:row>
      <xdr:rowOff>85725</xdr:rowOff>
    </xdr:to>
    <xdr:sp>
      <xdr:nvSpPr>
        <xdr:cNvPr id="13" name="Line 13"/>
        <xdr:cNvSpPr>
          <a:spLocks/>
        </xdr:cNvSpPr>
      </xdr:nvSpPr>
      <xdr:spPr>
        <a:xfrm flipV="1">
          <a:off x="4152900" y="5638800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25</xdr:row>
      <xdr:rowOff>152400</xdr:rowOff>
    </xdr:from>
    <xdr:to>
      <xdr:col>19</xdr:col>
      <xdr:colOff>66675</xdr:colOff>
      <xdr:row>27</xdr:row>
      <xdr:rowOff>104775</xdr:rowOff>
    </xdr:to>
    <xdr:sp>
      <xdr:nvSpPr>
        <xdr:cNvPr id="14" name="Line 14"/>
        <xdr:cNvSpPr>
          <a:spLocks/>
        </xdr:cNvSpPr>
      </xdr:nvSpPr>
      <xdr:spPr>
        <a:xfrm flipV="1">
          <a:off x="4181475" y="5600700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26</xdr:row>
      <xdr:rowOff>0</xdr:rowOff>
    </xdr:from>
    <xdr:to>
      <xdr:col>9</xdr:col>
      <xdr:colOff>257175</xdr:colOff>
      <xdr:row>28</xdr:row>
      <xdr:rowOff>38100</xdr:rowOff>
    </xdr:to>
    <xdr:sp>
      <xdr:nvSpPr>
        <xdr:cNvPr id="15" name="Line 15"/>
        <xdr:cNvSpPr>
          <a:spLocks/>
        </xdr:cNvSpPr>
      </xdr:nvSpPr>
      <xdr:spPr>
        <a:xfrm flipV="1">
          <a:off x="2752725" y="5610225"/>
          <a:ext cx="695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180975</xdr:rowOff>
    </xdr:from>
    <xdr:to>
      <xdr:col>37</xdr:col>
      <xdr:colOff>295275</xdr:colOff>
      <xdr:row>6</xdr:row>
      <xdr:rowOff>295275</xdr:rowOff>
    </xdr:to>
    <xdr:sp>
      <xdr:nvSpPr>
        <xdr:cNvPr id="16" name="Line 16"/>
        <xdr:cNvSpPr>
          <a:spLocks/>
        </xdr:cNvSpPr>
      </xdr:nvSpPr>
      <xdr:spPr>
        <a:xfrm flipH="1" flipV="1">
          <a:off x="11277600" y="1971675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114300</xdr:rowOff>
    </xdr:from>
    <xdr:to>
      <xdr:col>6</xdr:col>
      <xdr:colOff>447675</xdr:colOff>
      <xdr:row>8</xdr:row>
      <xdr:rowOff>238125</xdr:rowOff>
    </xdr:to>
    <xdr:sp>
      <xdr:nvSpPr>
        <xdr:cNvPr id="17" name="Line 17"/>
        <xdr:cNvSpPr>
          <a:spLocks/>
        </xdr:cNvSpPr>
      </xdr:nvSpPr>
      <xdr:spPr>
        <a:xfrm flipH="1" flipV="1">
          <a:off x="2409825" y="2295525"/>
          <a:ext cx="133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238125</xdr:rowOff>
    </xdr:from>
    <xdr:to>
      <xdr:col>9</xdr:col>
      <xdr:colOff>66675</xdr:colOff>
      <xdr:row>14</xdr:row>
      <xdr:rowOff>76200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057400" y="2667000"/>
          <a:ext cx="1200150" cy="10763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叙勲発令日と同様に入力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を入力すれば、叙勲基準日より年齢を計算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561975</xdr:colOff>
      <xdr:row>7</xdr:row>
      <xdr:rowOff>161925</xdr:rowOff>
    </xdr:from>
    <xdr:to>
      <xdr:col>7</xdr:col>
      <xdr:colOff>142875</xdr:colOff>
      <xdr:row>8</xdr:row>
      <xdr:rowOff>219075</xdr:rowOff>
    </xdr:to>
    <xdr:sp>
      <xdr:nvSpPr>
        <xdr:cNvPr id="19" name="Line 19"/>
        <xdr:cNvSpPr>
          <a:spLocks/>
        </xdr:cNvSpPr>
      </xdr:nvSpPr>
      <xdr:spPr>
        <a:xfrm flipV="1">
          <a:off x="2657475" y="2343150"/>
          <a:ext cx="3905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49</xdr:row>
      <xdr:rowOff>161925</xdr:rowOff>
    </xdr:from>
    <xdr:to>
      <xdr:col>11</xdr:col>
      <xdr:colOff>66675</xdr:colOff>
      <xdr:row>54</xdr:row>
      <xdr:rowOff>66675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695575" y="9525000"/>
          <a:ext cx="1285875" cy="762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経歴に係る会社等の状況を「平成○年○月」と入力</a:t>
          </a:r>
        </a:p>
      </xdr:txBody>
    </xdr:sp>
    <xdr:clientData/>
  </xdr:twoCellAnchor>
  <xdr:twoCellAnchor>
    <xdr:from>
      <xdr:col>11</xdr:col>
      <xdr:colOff>114300</xdr:colOff>
      <xdr:row>50</xdr:row>
      <xdr:rowOff>104775</xdr:rowOff>
    </xdr:from>
    <xdr:to>
      <xdr:col>15</xdr:col>
      <xdr:colOff>47625</xdr:colOff>
      <xdr:row>51</xdr:row>
      <xdr:rowOff>28575</xdr:rowOff>
    </xdr:to>
    <xdr:sp>
      <xdr:nvSpPr>
        <xdr:cNvPr id="21" name="Line 21"/>
        <xdr:cNvSpPr>
          <a:spLocks/>
        </xdr:cNvSpPr>
      </xdr:nvSpPr>
      <xdr:spPr>
        <a:xfrm flipV="1">
          <a:off x="4029075" y="9639300"/>
          <a:ext cx="6953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50</xdr:row>
      <xdr:rowOff>161925</xdr:rowOff>
    </xdr:from>
    <xdr:to>
      <xdr:col>22</xdr:col>
      <xdr:colOff>66675</xdr:colOff>
      <xdr:row>51</xdr:row>
      <xdr:rowOff>85725</xdr:rowOff>
    </xdr:to>
    <xdr:sp>
      <xdr:nvSpPr>
        <xdr:cNvPr id="22" name="Line 22"/>
        <xdr:cNvSpPr>
          <a:spLocks/>
        </xdr:cNvSpPr>
      </xdr:nvSpPr>
      <xdr:spPr>
        <a:xfrm flipV="1">
          <a:off x="4019550" y="9696450"/>
          <a:ext cx="2057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22</xdr:row>
      <xdr:rowOff>114300</xdr:rowOff>
    </xdr:from>
    <xdr:to>
      <xdr:col>38</xdr:col>
      <xdr:colOff>1400175</xdr:colOff>
      <xdr:row>25</xdr:row>
      <xdr:rowOff>85725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1887200" y="5076825"/>
          <a:ext cx="1276350" cy="457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半月計算用のパラメータを入力</a:t>
          </a:r>
        </a:p>
      </xdr:txBody>
    </xdr:sp>
    <xdr:clientData/>
  </xdr:twoCellAnchor>
  <xdr:twoCellAnchor>
    <xdr:from>
      <xdr:col>35</xdr:col>
      <xdr:colOff>447675</xdr:colOff>
      <xdr:row>24</xdr:row>
      <xdr:rowOff>66675</xdr:rowOff>
    </xdr:from>
    <xdr:to>
      <xdr:col>38</xdr:col>
      <xdr:colOff>104775</xdr:colOff>
      <xdr:row>25</xdr:row>
      <xdr:rowOff>38100</xdr:rowOff>
    </xdr:to>
    <xdr:sp>
      <xdr:nvSpPr>
        <xdr:cNvPr id="24" name="Line 24"/>
        <xdr:cNvSpPr>
          <a:spLocks/>
        </xdr:cNvSpPr>
      </xdr:nvSpPr>
      <xdr:spPr>
        <a:xfrm flipH="1">
          <a:off x="9829800" y="5353050"/>
          <a:ext cx="2038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571500</xdr:colOff>
      <xdr:row>16</xdr:row>
      <xdr:rowOff>47625</xdr:rowOff>
    </xdr:from>
    <xdr:to>
      <xdr:col>38</xdr:col>
      <xdr:colOff>590550</xdr:colOff>
      <xdr:row>18</xdr:row>
      <xdr:rowOff>133350</xdr:rowOff>
    </xdr:to>
    <xdr:sp>
      <xdr:nvSpPr>
        <xdr:cNvPr id="25" name="Line 25"/>
        <xdr:cNvSpPr>
          <a:spLocks/>
        </xdr:cNvSpPr>
      </xdr:nvSpPr>
      <xdr:spPr>
        <a:xfrm flipH="1" flipV="1">
          <a:off x="12334875" y="4038600"/>
          <a:ext cx="19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18</xdr:row>
      <xdr:rowOff>142875</xdr:rowOff>
    </xdr:from>
    <xdr:to>
      <xdr:col>38</xdr:col>
      <xdr:colOff>1381125</xdr:colOff>
      <xdr:row>21</xdr:row>
      <xdr:rowOff>104775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1877675" y="4457700"/>
          <a:ext cx="1266825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パラメータの内容</a:t>
          </a:r>
        </a:p>
      </xdr:txBody>
    </xdr:sp>
    <xdr:clientData/>
  </xdr:twoCellAnchor>
  <xdr:oneCellAnchor>
    <xdr:from>
      <xdr:col>10</xdr:col>
      <xdr:colOff>180975</xdr:colOff>
      <xdr:row>3</xdr:row>
      <xdr:rowOff>76200</xdr:rowOff>
    </xdr:from>
    <xdr:ext cx="2381250" cy="219075"/>
    <xdr:sp>
      <xdr:nvSpPr>
        <xdr:cNvPr id="27" name="Text Box 27"/>
        <xdr:cNvSpPr txBox="1">
          <a:spLocks noChangeArrowheads="1"/>
        </xdr:cNvSpPr>
      </xdr:nvSpPr>
      <xdr:spPr>
        <a:xfrm>
          <a:off x="3905250" y="1171575"/>
          <a:ext cx="2381250" cy="2190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改姓のある場合は改姓年月も記入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6</xdr:col>
      <xdr:colOff>314325</xdr:colOff>
      <xdr:row>7</xdr:row>
      <xdr:rowOff>114300</xdr:rowOff>
    </xdr:from>
    <xdr:to>
      <xdr:col>6</xdr:col>
      <xdr:colOff>447675</xdr:colOff>
      <xdr:row>8</xdr:row>
      <xdr:rowOff>238125</xdr:rowOff>
    </xdr:to>
    <xdr:sp>
      <xdr:nvSpPr>
        <xdr:cNvPr id="28" name="Line 28"/>
        <xdr:cNvSpPr>
          <a:spLocks/>
        </xdr:cNvSpPr>
      </xdr:nvSpPr>
      <xdr:spPr>
        <a:xfrm flipH="1" flipV="1">
          <a:off x="2409825" y="2295525"/>
          <a:ext cx="133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4</xdr:row>
      <xdr:rowOff>114300</xdr:rowOff>
    </xdr:from>
    <xdr:to>
      <xdr:col>12</xdr:col>
      <xdr:colOff>95250</xdr:colOff>
      <xdr:row>6</xdr:row>
      <xdr:rowOff>66675</xdr:rowOff>
    </xdr:to>
    <xdr:sp>
      <xdr:nvSpPr>
        <xdr:cNvPr id="29" name="Line 29"/>
        <xdr:cNvSpPr>
          <a:spLocks/>
        </xdr:cNvSpPr>
      </xdr:nvSpPr>
      <xdr:spPr>
        <a:xfrm flipH="1">
          <a:off x="4133850" y="1381125"/>
          <a:ext cx="666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41</xdr:row>
      <xdr:rowOff>0</xdr:rowOff>
    </xdr:from>
    <xdr:to>
      <xdr:col>27</xdr:col>
      <xdr:colOff>9525</xdr:colOff>
      <xdr:row>44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962650" y="8039100"/>
          <a:ext cx="1009650" cy="4857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自動計算により合計を表示</a:t>
          </a:r>
        </a:p>
      </xdr:txBody>
    </xdr:sp>
    <xdr:clientData/>
  </xdr:twoCellAnchor>
  <xdr:twoCellAnchor>
    <xdr:from>
      <xdr:col>19</xdr:col>
      <xdr:colOff>114300</xdr:colOff>
      <xdr:row>43</xdr:row>
      <xdr:rowOff>85725</xdr:rowOff>
    </xdr:from>
    <xdr:to>
      <xdr:col>21</xdr:col>
      <xdr:colOff>66675</xdr:colOff>
      <xdr:row>46</xdr:row>
      <xdr:rowOff>104775</xdr:rowOff>
    </xdr:to>
    <xdr:sp>
      <xdr:nvSpPr>
        <xdr:cNvPr id="31" name="Line 31"/>
        <xdr:cNvSpPr>
          <a:spLocks/>
        </xdr:cNvSpPr>
      </xdr:nvSpPr>
      <xdr:spPr>
        <a:xfrm flipH="1">
          <a:off x="5553075" y="8448675"/>
          <a:ext cx="3333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0"/>
  <sheetViews>
    <sheetView tabSelected="1" zoomScalePageLayoutView="0" workbookViewId="0" topLeftCell="A1">
      <selection activeCell="A7" sqref="A7:B7"/>
    </sheetView>
  </sheetViews>
  <sheetFormatPr defaultColWidth="9.00390625" defaultRowHeight="13.5"/>
  <cols>
    <col min="1" max="1" width="3.00390625" style="46" customWidth="1"/>
    <col min="2" max="2" width="3.625" style="46" customWidth="1"/>
    <col min="3" max="3" width="6.875" style="46" customWidth="1"/>
    <col min="4" max="4" width="3.25390625" style="46" customWidth="1"/>
    <col min="5" max="5" width="7.625" style="46" customWidth="1"/>
    <col min="6" max="6" width="3.125" style="46" customWidth="1"/>
    <col min="7" max="7" width="10.625" style="46" customWidth="1"/>
    <col min="8" max="8" width="2.125" style="46" customWidth="1"/>
    <col min="9" max="9" width="1.625" style="46" customWidth="1"/>
    <col min="10" max="10" width="7.00390625" style="46" customWidth="1"/>
    <col min="11" max="11" width="2.50390625" style="46" customWidth="1"/>
    <col min="12" max="21" width="2.50390625" style="68" customWidth="1"/>
    <col min="22" max="25" width="2.50390625" style="46" customWidth="1"/>
    <col min="26" max="28" width="2.50390625" style="68" customWidth="1"/>
    <col min="29" max="29" width="2.50390625" style="46" customWidth="1"/>
    <col min="30" max="30" width="2.625" style="46" customWidth="1"/>
    <col min="31" max="32" width="4.875" style="46" customWidth="1"/>
    <col min="33" max="33" width="5.625" style="46" customWidth="1"/>
    <col min="34" max="34" width="6.75390625" style="46" customWidth="1"/>
    <col min="35" max="35" width="9.875" style="69" customWidth="1"/>
    <col min="36" max="36" width="15.00390625" style="69" customWidth="1"/>
    <col min="37" max="37" width="6.625" style="69" customWidth="1"/>
    <col min="38" max="38" width="24.25390625" style="69" customWidth="1"/>
    <col min="39" max="39" width="6.50390625" style="46" hidden="1" customWidth="1"/>
    <col min="40" max="41" width="4.625" style="46" hidden="1" customWidth="1"/>
    <col min="42" max="42" width="5.00390625" style="46" hidden="1" customWidth="1"/>
    <col min="43" max="43" width="4.50390625" style="46" hidden="1" customWidth="1"/>
    <col min="44" max="44" width="4.875" style="46" hidden="1" customWidth="1"/>
    <col min="45" max="45" width="10.875" style="46" hidden="1" customWidth="1"/>
    <col min="46" max="46" width="8.50390625" style="46" hidden="1" customWidth="1"/>
    <col min="47" max="47" width="8.875" style="46" hidden="1" customWidth="1"/>
    <col min="48" max="48" width="9.625" style="46" hidden="1" customWidth="1"/>
    <col min="49" max="49" width="9.375" style="46" hidden="1" customWidth="1"/>
    <col min="50" max="50" width="8.375" style="46" hidden="1" customWidth="1"/>
    <col min="51" max="51" width="7.75390625" style="46" hidden="1" customWidth="1"/>
    <col min="52" max="52" width="10.50390625" style="46" hidden="1" customWidth="1"/>
    <col min="53" max="53" width="6.625" style="46" hidden="1" customWidth="1"/>
    <col min="54" max="54" width="9.125" style="46" hidden="1" customWidth="1"/>
    <col min="55" max="55" width="8.625" style="46" hidden="1" customWidth="1"/>
    <col min="56" max="56" width="7.625" style="46" hidden="1" customWidth="1"/>
    <col min="57" max="57" width="9.875" style="46" hidden="1" customWidth="1"/>
    <col min="58" max="58" width="6.625" style="46" hidden="1" customWidth="1"/>
    <col min="59" max="59" width="6.875" style="46" hidden="1" customWidth="1"/>
    <col min="60" max="61" width="7.00390625" style="46" hidden="1" customWidth="1"/>
    <col min="62" max="62" width="8.00390625" style="46" hidden="1" customWidth="1"/>
    <col min="63" max="63" width="3.875" style="46" hidden="1" customWidth="1"/>
    <col min="64" max="64" width="10.75390625" style="46" hidden="1" customWidth="1"/>
    <col min="65" max="65" width="4.75390625" style="46" hidden="1" customWidth="1"/>
    <col min="66" max="66" width="9.75390625" style="46" hidden="1" customWidth="1"/>
    <col min="67" max="67" width="9.50390625" style="46" hidden="1" customWidth="1"/>
    <col min="68" max="68" width="4.00390625" style="46" hidden="1" customWidth="1"/>
    <col min="69" max="69" width="10.00390625" style="46" hidden="1" customWidth="1"/>
    <col min="70" max="70" width="10.375" style="46" hidden="1" customWidth="1"/>
    <col min="71" max="71" width="3.00390625" style="46" hidden="1" customWidth="1"/>
    <col min="72" max="72" width="3.125" style="46" hidden="1" customWidth="1"/>
    <col min="73" max="73" width="5.25390625" style="46" hidden="1" customWidth="1"/>
    <col min="74" max="74" width="4.25390625" style="46" hidden="1" customWidth="1"/>
    <col min="75" max="75" width="9.875" style="46" hidden="1" customWidth="1"/>
    <col min="76" max="76" width="9.75390625" style="46" hidden="1" customWidth="1"/>
    <col min="77" max="77" width="10.00390625" style="46" hidden="1" customWidth="1"/>
    <col min="78" max="78" width="8.00390625" style="46" hidden="1" customWidth="1"/>
    <col min="79" max="79" width="6.875" style="46" hidden="1" customWidth="1"/>
    <col min="80" max="80" width="6.25390625" style="46" hidden="1" customWidth="1"/>
    <col min="81" max="81" width="5.50390625" style="46" hidden="1" customWidth="1"/>
    <col min="82" max="83" width="10.00390625" style="46" hidden="1" customWidth="1"/>
    <col min="84" max="84" width="8.375" style="46" hidden="1" customWidth="1"/>
    <col min="85" max="85" width="7.875" style="46" hidden="1" customWidth="1"/>
    <col min="86" max="16384" width="9.00390625" style="46" customWidth="1"/>
  </cols>
  <sheetData>
    <row r="1" spans="1:38" s="9" customFormat="1" ht="28.5" customHeight="1" thickBot="1">
      <c r="A1" s="402" t="s">
        <v>151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F1" s="46"/>
      <c r="AI1" s="10"/>
      <c r="AJ1" s="10"/>
      <c r="AK1" s="10"/>
      <c r="AL1" s="10"/>
    </row>
    <row r="2" spans="1:38" s="9" customFormat="1" ht="28.5" customHeight="1">
      <c r="A2" s="409" t="s">
        <v>24</v>
      </c>
      <c r="B2" s="410"/>
      <c r="C2" s="411" t="s">
        <v>180</v>
      </c>
      <c r="D2" s="412"/>
      <c r="E2" s="412"/>
      <c r="F2" s="154" t="s">
        <v>85</v>
      </c>
      <c r="G2" s="419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  <c r="S2" s="90" t="s">
        <v>62</v>
      </c>
      <c r="T2" s="91" t="s">
        <v>130</v>
      </c>
      <c r="U2" s="92"/>
      <c r="V2" s="92"/>
      <c r="W2" s="93"/>
      <c r="X2" s="94" t="s">
        <v>63</v>
      </c>
      <c r="Y2" s="95" t="s">
        <v>130</v>
      </c>
      <c r="Z2" s="92" t="s">
        <v>130</v>
      </c>
      <c r="AA2" s="92" t="s">
        <v>130</v>
      </c>
      <c r="AB2" s="92" t="s">
        <v>130</v>
      </c>
      <c r="AC2" s="96" t="s">
        <v>130</v>
      </c>
      <c r="AD2" s="9" t="s">
        <v>130</v>
      </c>
      <c r="AF2" s="46"/>
      <c r="AI2" s="10"/>
      <c r="AJ2" s="10"/>
      <c r="AK2" s="10"/>
      <c r="AL2" s="10"/>
    </row>
    <row r="3" spans="1:38" s="9" customFormat="1" ht="29.25" customHeight="1">
      <c r="A3" s="330" t="s">
        <v>83</v>
      </c>
      <c r="B3" s="208"/>
      <c r="C3" s="403"/>
      <c r="D3" s="404"/>
      <c r="E3" s="404"/>
      <c r="F3" s="404"/>
      <c r="G3" s="405"/>
      <c r="H3" s="406" t="s">
        <v>113</v>
      </c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8"/>
      <c r="X3" s="98" t="s">
        <v>62</v>
      </c>
      <c r="Y3" s="88" t="s">
        <v>113</v>
      </c>
      <c r="Z3" s="89" t="s">
        <v>113</v>
      </c>
      <c r="AA3" s="89" t="s">
        <v>113</v>
      </c>
      <c r="AB3" s="89" t="s">
        <v>113</v>
      </c>
      <c r="AC3" s="103" t="s">
        <v>113</v>
      </c>
      <c r="AF3" s="46"/>
      <c r="AI3" s="10"/>
      <c r="AJ3" s="10" t="s">
        <v>113</v>
      </c>
      <c r="AK3" s="10"/>
      <c r="AL3" s="10"/>
    </row>
    <row r="4" spans="1:50" s="9" customFormat="1" ht="13.5" customHeight="1">
      <c r="A4" s="422" t="s">
        <v>64</v>
      </c>
      <c r="B4" s="161"/>
      <c r="C4" s="100" t="s">
        <v>114</v>
      </c>
      <c r="D4" s="423"/>
      <c r="E4" s="423"/>
      <c r="F4" s="423"/>
      <c r="G4" s="424"/>
      <c r="H4" s="430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31"/>
      <c r="X4" s="386" t="s">
        <v>116</v>
      </c>
      <c r="Y4" s="388" t="s">
        <v>113</v>
      </c>
      <c r="Z4" s="413" t="s">
        <v>113</v>
      </c>
      <c r="AA4" s="415" t="s">
        <v>113</v>
      </c>
      <c r="AB4" s="417" t="s">
        <v>113</v>
      </c>
      <c r="AC4" s="384" t="s">
        <v>178</v>
      </c>
      <c r="AF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s="9" customFormat="1" ht="19.5" customHeight="1">
      <c r="A5" s="235"/>
      <c r="B5" s="163"/>
      <c r="C5" s="425" t="s">
        <v>113</v>
      </c>
      <c r="D5" s="407"/>
      <c r="E5" s="407"/>
      <c r="F5" s="407"/>
      <c r="G5" s="426"/>
      <c r="H5" s="427" t="s">
        <v>113</v>
      </c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  <c r="X5" s="387"/>
      <c r="Y5" s="389"/>
      <c r="Z5" s="414"/>
      <c r="AA5" s="416"/>
      <c r="AB5" s="418"/>
      <c r="AC5" s="385"/>
      <c r="AF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1:50" s="9" customFormat="1" ht="21.75" customHeight="1">
      <c r="A6" s="368" t="s">
        <v>65</v>
      </c>
      <c r="B6" s="369"/>
      <c r="C6" s="370"/>
      <c r="D6" s="371"/>
      <c r="E6" s="372"/>
      <c r="F6" s="382"/>
      <c r="G6" s="383"/>
      <c r="H6" s="15" t="s">
        <v>66</v>
      </c>
      <c r="I6" s="342" t="s">
        <v>171</v>
      </c>
      <c r="J6" s="338"/>
      <c r="K6" s="338"/>
      <c r="L6" s="338"/>
      <c r="M6" s="339"/>
      <c r="N6" s="378" t="s">
        <v>67</v>
      </c>
      <c r="O6" s="379"/>
      <c r="P6" s="379"/>
      <c r="Q6" s="379"/>
      <c r="R6" s="379"/>
      <c r="S6" s="379"/>
      <c r="T6" s="380" t="s">
        <v>68</v>
      </c>
      <c r="U6" s="380"/>
      <c r="V6" s="380"/>
      <c r="W6" s="381"/>
      <c r="X6" s="380"/>
      <c r="Y6" s="360" t="s">
        <v>86</v>
      </c>
      <c r="Z6" s="360"/>
      <c r="AA6" s="360"/>
      <c r="AB6" s="360"/>
      <c r="AC6" s="362"/>
      <c r="AE6" s="400" t="s">
        <v>163</v>
      </c>
      <c r="AF6" s="400"/>
      <c r="AG6" s="400"/>
      <c r="AH6" s="401"/>
      <c r="AI6" s="34" t="s">
        <v>156</v>
      </c>
      <c r="AJ6" s="158">
        <v>43219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</row>
    <row r="7" spans="1:38" s="9" customFormat="1" ht="30.75" customHeight="1">
      <c r="A7" s="390" t="s">
        <v>69</v>
      </c>
      <c r="B7" s="391"/>
      <c r="C7" s="392"/>
      <c r="D7" s="393"/>
      <c r="E7" s="394"/>
      <c r="F7" s="395"/>
      <c r="G7" s="396"/>
      <c r="H7" s="16" t="str">
        <f>IF($AJ$7=2,"女","男")</f>
        <v>男</v>
      </c>
      <c r="I7" s="397" t="s">
        <v>95</v>
      </c>
      <c r="J7" s="398"/>
      <c r="K7" s="398"/>
      <c r="L7" s="398"/>
      <c r="M7" s="399"/>
      <c r="N7" s="359" t="s">
        <v>131</v>
      </c>
      <c r="O7" s="360"/>
      <c r="P7" s="360"/>
      <c r="Q7" s="360"/>
      <c r="R7" s="360"/>
      <c r="S7" s="361"/>
      <c r="T7" s="379" t="s">
        <v>131</v>
      </c>
      <c r="U7" s="379"/>
      <c r="V7" s="379"/>
      <c r="W7" s="379"/>
      <c r="X7" s="379"/>
      <c r="Y7" s="366" t="s">
        <v>131</v>
      </c>
      <c r="Z7" s="366"/>
      <c r="AA7" s="366"/>
      <c r="AB7" s="366"/>
      <c r="AC7" s="367"/>
      <c r="AE7" s="400"/>
      <c r="AF7" s="400"/>
      <c r="AG7" s="400"/>
      <c r="AH7" s="401"/>
      <c r="AI7" s="108" t="s">
        <v>96</v>
      </c>
      <c r="AJ7" s="151"/>
      <c r="AK7" s="114" t="s">
        <v>97</v>
      </c>
      <c r="AL7" s="10"/>
    </row>
    <row r="8" spans="1:77" s="9" customFormat="1" ht="19.5" customHeight="1">
      <c r="A8" s="330" t="s">
        <v>70</v>
      </c>
      <c r="B8" s="208"/>
      <c r="C8" s="373"/>
      <c r="D8" s="374"/>
      <c r="E8" s="374"/>
      <c r="F8" s="374"/>
      <c r="G8" s="374"/>
      <c r="H8" s="375">
        <f>IF(C8="","",CONCATENATE("（",AJ8,"歳）"))</f>
      </c>
      <c r="I8" s="375"/>
      <c r="J8" s="376"/>
      <c r="K8" s="343" t="s">
        <v>25</v>
      </c>
      <c r="L8" s="344"/>
      <c r="M8" s="344"/>
      <c r="N8" s="377"/>
      <c r="O8" s="343" t="s">
        <v>80</v>
      </c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5"/>
      <c r="AF8" s="46"/>
      <c r="AI8" s="34" t="s">
        <v>29</v>
      </c>
      <c r="AJ8" s="134">
        <f>DATEDIF(C8,AJ6+1,"y")</f>
        <v>118</v>
      </c>
      <c r="AK8" s="17"/>
      <c r="AL8" s="10"/>
      <c r="BY8" s="115"/>
    </row>
    <row r="9" spans="1:38" s="9" customFormat="1" ht="19.5" customHeight="1">
      <c r="A9" s="346" t="s">
        <v>78</v>
      </c>
      <c r="B9" s="347"/>
      <c r="C9" s="350"/>
      <c r="D9" s="351"/>
      <c r="E9" s="351"/>
      <c r="F9" s="351"/>
      <c r="G9" s="351"/>
      <c r="H9" s="351"/>
      <c r="I9" s="351"/>
      <c r="J9" s="351"/>
      <c r="K9" s="351"/>
      <c r="L9" s="352"/>
      <c r="M9" s="353" t="s">
        <v>132</v>
      </c>
      <c r="N9" s="355"/>
      <c r="O9" s="357"/>
      <c r="P9" s="359" t="s">
        <v>71</v>
      </c>
      <c r="Q9" s="360"/>
      <c r="R9" s="360"/>
      <c r="S9" s="360"/>
      <c r="T9" s="360"/>
      <c r="U9" s="360"/>
      <c r="V9" s="361"/>
      <c r="W9" s="360" t="s">
        <v>82</v>
      </c>
      <c r="X9" s="360"/>
      <c r="Y9" s="360"/>
      <c r="Z9" s="360"/>
      <c r="AA9" s="360"/>
      <c r="AB9" s="360"/>
      <c r="AC9" s="362"/>
      <c r="AF9" s="46"/>
      <c r="AK9" s="10"/>
      <c r="AL9" s="10"/>
    </row>
    <row r="10" spans="1:38" s="9" customFormat="1" ht="20.25" customHeight="1">
      <c r="A10" s="348"/>
      <c r="B10" s="349"/>
      <c r="C10" s="363" t="s">
        <v>133</v>
      </c>
      <c r="D10" s="364"/>
      <c r="E10" s="364"/>
      <c r="F10" s="364"/>
      <c r="G10" s="364"/>
      <c r="H10" s="364"/>
      <c r="I10" s="364"/>
      <c r="J10" s="364"/>
      <c r="K10" s="364"/>
      <c r="L10" s="365"/>
      <c r="M10" s="354"/>
      <c r="N10" s="356"/>
      <c r="O10" s="358"/>
      <c r="P10" s="319"/>
      <c r="Q10" s="320"/>
      <c r="R10" s="320"/>
      <c r="S10" s="320"/>
      <c r="T10" s="320"/>
      <c r="U10" s="320"/>
      <c r="V10" s="321"/>
      <c r="W10" s="324" t="s">
        <v>133</v>
      </c>
      <c r="X10" s="325"/>
      <c r="Y10" s="325"/>
      <c r="Z10" s="325"/>
      <c r="AA10" s="325"/>
      <c r="AB10" s="325"/>
      <c r="AC10" s="326"/>
      <c r="AE10" s="133" t="s">
        <v>133</v>
      </c>
      <c r="AF10" s="46" t="s">
        <v>122</v>
      </c>
      <c r="AG10" s="46"/>
      <c r="AH10" s="46"/>
      <c r="AI10" s="46"/>
      <c r="AJ10" s="46"/>
      <c r="AK10" s="46"/>
      <c r="AL10" s="10"/>
    </row>
    <row r="11" spans="1:85" s="9" customFormat="1" ht="19.5" customHeight="1" thickBot="1">
      <c r="A11" s="330" t="s">
        <v>72</v>
      </c>
      <c r="B11" s="275"/>
      <c r="C11" s="331" t="s">
        <v>130</v>
      </c>
      <c r="D11" s="332"/>
      <c r="E11" s="332"/>
      <c r="F11" s="332"/>
      <c r="G11" s="332"/>
      <c r="H11" s="333"/>
      <c r="I11" s="333"/>
      <c r="J11" s="333"/>
      <c r="K11" s="333"/>
      <c r="L11" s="333"/>
      <c r="M11" s="333"/>
      <c r="N11" s="333"/>
      <c r="O11" s="332"/>
      <c r="P11" s="334" t="s">
        <v>130</v>
      </c>
      <c r="Q11" s="335"/>
      <c r="R11" s="335"/>
      <c r="S11" s="335"/>
      <c r="T11" s="335"/>
      <c r="U11" s="335"/>
      <c r="V11" s="336"/>
      <c r="W11" s="327"/>
      <c r="X11" s="328"/>
      <c r="Y11" s="328"/>
      <c r="Z11" s="328"/>
      <c r="AA11" s="328"/>
      <c r="AB11" s="328"/>
      <c r="AC11" s="329"/>
      <c r="AD11" s="12"/>
      <c r="AE11" s="314" t="s">
        <v>134</v>
      </c>
      <c r="AF11" s="315" t="s">
        <v>121</v>
      </c>
      <c r="AG11" s="322" t="s">
        <v>101</v>
      </c>
      <c r="AH11" s="323" t="s">
        <v>100</v>
      </c>
      <c r="AI11" s="10"/>
      <c r="AJ11" s="10"/>
      <c r="AK11" s="10"/>
      <c r="AL11" s="10"/>
      <c r="BU11" s="19" t="s">
        <v>12</v>
      </c>
      <c r="BV11" s="20"/>
      <c r="BW11" s="20"/>
      <c r="BX11" s="20"/>
      <c r="BY11" s="20"/>
      <c r="BZ11" s="20"/>
      <c r="CA11" s="21"/>
      <c r="CB11" s="22" t="s">
        <v>8</v>
      </c>
      <c r="CC11" s="23"/>
      <c r="CD11" s="23"/>
      <c r="CE11" s="23"/>
      <c r="CF11" s="23"/>
      <c r="CG11" s="24"/>
    </row>
    <row r="12" spans="1:85" s="9" customFormat="1" ht="12.75" customHeight="1">
      <c r="A12" s="82" t="s">
        <v>19</v>
      </c>
      <c r="B12" s="337" t="s">
        <v>87</v>
      </c>
      <c r="C12" s="338"/>
      <c r="D12" s="338"/>
      <c r="E12" s="338"/>
      <c r="F12" s="338"/>
      <c r="G12" s="339"/>
      <c r="H12" s="337" t="s">
        <v>22</v>
      </c>
      <c r="I12" s="338"/>
      <c r="J12" s="338"/>
      <c r="K12" s="339"/>
      <c r="L12" s="340" t="s">
        <v>23</v>
      </c>
      <c r="M12" s="341"/>
      <c r="N12" s="341"/>
      <c r="O12" s="311" t="s">
        <v>137</v>
      </c>
      <c r="P12" s="312"/>
      <c r="Q12" s="313"/>
      <c r="R12" s="97" t="s">
        <v>55</v>
      </c>
      <c r="S12" s="317" t="s">
        <v>56</v>
      </c>
      <c r="T12" s="317"/>
      <c r="U12" s="318"/>
      <c r="V12" s="123" t="s">
        <v>61</v>
      </c>
      <c r="W12" s="83"/>
      <c r="X12" s="12"/>
      <c r="Y12" s="12"/>
      <c r="Z12" s="12"/>
      <c r="AA12" s="12"/>
      <c r="AB12" s="12"/>
      <c r="AC12" s="13"/>
      <c r="AE12" s="314"/>
      <c r="AF12" s="316"/>
      <c r="AG12" s="322"/>
      <c r="AH12" s="323"/>
      <c r="AI12" s="10"/>
      <c r="AJ12" s="10"/>
      <c r="AK12" s="10"/>
      <c r="AL12" s="10"/>
      <c r="AM12" s="25" t="s">
        <v>9</v>
      </c>
      <c r="AN12" s="26"/>
      <c r="AO12" s="26"/>
      <c r="AP12" s="26"/>
      <c r="AQ12" s="26"/>
      <c r="AR12" s="27"/>
      <c r="AS12" s="22" t="s">
        <v>10</v>
      </c>
      <c r="AT12" s="23"/>
      <c r="AU12" s="23"/>
      <c r="AV12" s="23"/>
      <c r="AW12" s="23"/>
      <c r="AX12" s="24"/>
      <c r="AY12" s="28" t="s">
        <v>13</v>
      </c>
      <c r="AZ12" s="29"/>
      <c r="BA12" s="29"/>
      <c r="BB12" s="29"/>
      <c r="BC12" s="29"/>
      <c r="BD12" s="30"/>
      <c r="BE12" s="19" t="s">
        <v>14</v>
      </c>
      <c r="BF12" s="20"/>
      <c r="BG12" s="20"/>
      <c r="BH12" s="20"/>
      <c r="BI12" s="20"/>
      <c r="BJ12" s="21"/>
      <c r="BL12" s="9" t="s">
        <v>98</v>
      </c>
      <c r="BN12" s="9" t="s">
        <v>0</v>
      </c>
      <c r="BO12" s="9" t="s">
        <v>11</v>
      </c>
      <c r="BQ12" s="9" t="s">
        <v>0</v>
      </c>
      <c r="BR12" s="9" t="s">
        <v>1</v>
      </c>
      <c r="BU12" s="31" t="s">
        <v>2</v>
      </c>
      <c r="BV12" s="14" t="s">
        <v>3</v>
      </c>
      <c r="BW12" s="14" t="s">
        <v>4</v>
      </c>
      <c r="BX12" s="14"/>
      <c r="BY12" s="14" t="s">
        <v>5</v>
      </c>
      <c r="BZ12" s="14" t="s">
        <v>6</v>
      </c>
      <c r="CA12" s="18" t="s">
        <v>7</v>
      </c>
      <c r="CB12" s="31" t="s">
        <v>2</v>
      </c>
      <c r="CC12" s="14" t="s">
        <v>3</v>
      </c>
      <c r="CD12" s="14" t="s">
        <v>4</v>
      </c>
      <c r="CE12" s="14" t="s">
        <v>5</v>
      </c>
      <c r="CF12" s="14" t="s">
        <v>6</v>
      </c>
      <c r="CG12" s="18" t="s">
        <v>7</v>
      </c>
    </row>
    <row r="13" spans="1:85" ht="12.75" customHeight="1">
      <c r="A13" s="265"/>
      <c r="B13" s="267"/>
      <c r="C13" s="268"/>
      <c r="D13" s="268"/>
      <c r="E13" s="268"/>
      <c r="F13" s="268"/>
      <c r="G13" s="269"/>
      <c r="H13" s="3" t="s">
        <v>20</v>
      </c>
      <c r="I13" s="74"/>
      <c r="J13" s="304"/>
      <c r="K13" s="305"/>
      <c r="L13" s="259">
        <f>IF($J13&lt;&gt;"",IF($AI13="0-",AS13,IF($AI13="+0",AY13,IF($AI13="+-",BE13,AM13))),"")</f>
      </c>
      <c r="M13" s="250">
        <f>IF($J13&lt;&gt;"",IF($AI13="0-",AT13,IF($AI13="+0",AZ13,IF($AI13="+-",BF13,AN13))),"")</f>
      </c>
      <c r="N13" s="259">
        <f>IF($J13&lt;&gt;"",IF($AI13="0-",AU13,IF($AI13="+0",BA13,IF($AI13="+-",BG13,AO13))),"")</f>
      </c>
      <c r="O13" s="288">
        <f>IF($R14="","",ROUNDDOWN($AG13/12,0))</f>
      </c>
      <c r="P13" s="250">
        <f>IF($R14="","",ROUNDDOWN(MOD($AG13,12),0))</f>
      </c>
      <c r="Q13" s="299">
        <f>IF($R14="","",IF((MOD($AG13,12)-$P13)&gt;=0.5,"半",0))</f>
      </c>
      <c r="R13" s="104"/>
      <c r="S13" s="263">
        <f>IF($R14="","",ROUNDDOWN($AG13*($R13/$R14)/12,0))</f>
      </c>
      <c r="T13" s="250">
        <f>IF($R14="","",ROUNDDOWN(MOD($AG13*($R13/$R14),12),0))</f>
      </c>
      <c r="U13" s="252">
        <f>IF(R14="","",IF((MOD($AG13*($R13/$R14),12)-$T13)&gt;=0.5,"半",0))</f>
      </c>
      <c r="V13"/>
      <c r="Z13" s="46"/>
      <c r="AA13" s="46"/>
      <c r="AB13" s="46"/>
      <c r="AC13" s="118"/>
      <c r="AE13" s="309"/>
      <c r="AF13" s="296"/>
      <c r="AG13" s="298">
        <f>IF(OR($AE13&lt;&gt;$AE15,$AE15=""),SUMIF($AE$13:$AE$60,$AE13,$AH$13:$AH$60),"")</f>
        <v>0</v>
      </c>
      <c r="AH13" s="284" t="e">
        <f>IF(AF13=2,0,L13*12+M13+COUNTIF(N13:N13,"半")*0.5)</f>
        <v>#VALUE!</v>
      </c>
      <c r="AI13" s="285"/>
      <c r="AJ13" s="291">
        <f>IF(AI13&lt;&gt;"",VLOOKUP(AI13,$AK$13:$AL$16,2),"")</f>
      </c>
      <c r="AK13" s="143"/>
      <c r="AL13" s="34" t="s">
        <v>18</v>
      </c>
      <c r="AM13" s="35">
        <f>IF(AQ13&gt;=12,DATEDIF(BN13,BQ13,"y")+1,DATEDIF(BN13,BQ13,"y"))</f>
        <v>0</v>
      </c>
      <c r="AN13" s="35">
        <f>IF(AQ13&gt;=12,AQ13-12,AQ13)</f>
        <v>0</v>
      </c>
      <c r="AO13" s="36" t="str">
        <f>IF(AR13&lt;=15,"半",0)</f>
        <v>半</v>
      </c>
      <c r="AP13" s="37">
        <f>DATEDIF(BN13,BQ13,"y")</f>
        <v>0</v>
      </c>
      <c r="AQ13" s="38">
        <f>IF(AR13&gt;=16,DATEDIF(BN13,BQ13,"ym")+1,DATEDIF(BN13,BQ13,"ym"))</f>
        <v>0</v>
      </c>
      <c r="AR13" s="39">
        <f>DATEDIF(BN13,BQ13,"md")</f>
        <v>14</v>
      </c>
      <c r="AS13" s="40" t="e">
        <f>IF(AW13&gt;=12,DATEDIF(BN13,BR13,"y")+1,DATEDIF(BN13,BR13,"y"))</f>
        <v>#NUM!</v>
      </c>
      <c r="AT13" s="40" t="e">
        <f>IF(AW13&gt;=12,AW13-12,AW13)</f>
        <v>#NUM!</v>
      </c>
      <c r="AU13" s="41" t="e">
        <f>IF(AX13&lt;=15,"半",0)</f>
        <v>#NUM!</v>
      </c>
      <c r="AV13" s="42" t="e">
        <f>DATEDIF(BN13,BR13,"y")</f>
        <v>#NUM!</v>
      </c>
      <c r="AW13" s="43" t="e">
        <f>IF(AX13&gt;=16,DATEDIF(BN13,BR13,"ym")+1,DATEDIF(BN13,BR13,"ym"))</f>
        <v>#NUM!</v>
      </c>
      <c r="AX13" s="44" t="e">
        <f>DATEDIF(BN13,BR13,"md")</f>
        <v>#NUM!</v>
      </c>
      <c r="AY13" s="40" t="e">
        <f>IF(BC13&gt;=12,DATEDIF(BO13,BQ13,"y")+1,DATEDIF(BO13,BQ13,"y"))</f>
        <v>#NUM!</v>
      </c>
      <c r="AZ13" s="40" t="e">
        <f>IF(BC13&gt;=12,BC13-12,BC13)</f>
        <v>#NUM!</v>
      </c>
      <c r="BA13" s="41" t="e">
        <f>IF(BD13&lt;=15,"半",0)</f>
        <v>#NUM!</v>
      </c>
      <c r="BB13" s="42" t="e">
        <f>DATEDIF(BO13,BQ13,"y")</f>
        <v>#NUM!</v>
      </c>
      <c r="BC13" s="43" t="e">
        <f>IF(BD13&gt;=16,DATEDIF(BO13,BQ13,"ym")+1,DATEDIF(BO13,BQ13,"ym"))</f>
        <v>#NUM!</v>
      </c>
      <c r="BD13" s="43" t="e">
        <f>DATEDIF(BO13,BQ13,"md")</f>
        <v>#NUM!</v>
      </c>
      <c r="BE13" s="40" t="e">
        <f>IF(BI13&gt;=12,DATEDIF(BO13,BR13,"y")+1,DATEDIF(BO13,BR13,"y"))</f>
        <v>#NUM!</v>
      </c>
      <c r="BF13" s="40" t="e">
        <f>IF(BI13&gt;=12,BI13-12,BI13)</f>
        <v>#NUM!</v>
      </c>
      <c r="BG13" s="41" t="e">
        <f>IF(BJ13&lt;=15,"半",0)</f>
        <v>#NUM!</v>
      </c>
      <c r="BH13" s="42" t="e">
        <f>DATEDIF(BO13,BR13,"y")</f>
        <v>#NUM!</v>
      </c>
      <c r="BI13" s="43" t="e">
        <f>IF(BJ13&gt;=16,DATEDIF(BO13,BR13,"ym")+1,DATEDIF(BO13,BR13,"ym"))</f>
        <v>#NUM!</v>
      </c>
      <c r="BJ13" s="44" t="e">
        <f>DATEDIF(BO13,BR13,"md")</f>
        <v>#NUM!</v>
      </c>
      <c r="BK13" s="38"/>
      <c r="BL13" s="45">
        <f>IF(J14="現在",$AJ$6,J14)</f>
        <v>0</v>
      </c>
      <c r="BM13" s="46">
        <v>0</v>
      </c>
      <c r="BN13" s="47">
        <f>IF(DAY(J13)&lt;=15,J13-DAY(J13)+1,J13-DAY(J13)+16)</f>
        <v>1</v>
      </c>
      <c r="BO13" s="47">
        <f>IF(DAY(BN13)=1,BN13+15,BX13)</f>
        <v>16</v>
      </c>
      <c r="BP13" s="48"/>
      <c r="BQ13" s="116">
        <f>IF(CG13&gt;=16,CE13,IF(J14="現在",$AJ$6-CG13+15,J14-CG13+15))</f>
        <v>15</v>
      </c>
      <c r="BR13" s="49">
        <f>IF(DAY(BQ13)=15,BQ13-DAY(BQ13),BQ13-DAY(BQ13)+15)</f>
        <v>0</v>
      </c>
      <c r="BS13" s="48"/>
      <c r="BT13" s="48"/>
      <c r="BU13" s="46">
        <f>YEAR(J13)</f>
        <v>1900</v>
      </c>
      <c r="BV13" s="50">
        <f>MONTH(J13)+1</f>
        <v>2</v>
      </c>
      <c r="BW13" s="51" t="str">
        <f>CONCATENATE(BU13,"/",BV13,"/",1)</f>
        <v>1900/2/1</v>
      </c>
      <c r="BX13" s="51">
        <f>BW13+1-1</f>
        <v>32</v>
      </c>
      <c r="BY13" s="51">
        <f>BW13-1</f>
        <v>31</v>
      </c>
      <c r="BZ13" s="46">
        <f>DAY(BY13)</f>
        <v>31</v>
      </c>
      <c r="CA13" s="46">
        <f>DAY(J13)</f>
        <v>0</v>
      </c>
      <c r="CB13" s="46">
        <f>YEAR(BL13)</f>
        <v>1900</v>
      </c>
      <c r="CC13" s="50">
        <f>IF(MONTH(BL13)=12,MONTH(BL13)-12+1,MONTH(BL13)+1)</f>
        <v>2</v>
      </c>
      <c r="CD13" s="51" t="str">
        <f>IF(CC13=1,CONCATENATE(CB13+1,"/",CC13,"/",1),CONCATENATE(CB13,"/",CC13,"/",1))</f>
        <v>1900/2/1</v>
      </c>
      <c r="CE13" s="51">
        <f>CD13-1</f>
        <v>31</v>
      </c>
      <c r="CF13" s="46">
        <f>DAY(CE13)</f>
        <v>31</v>
      </c>
      <c r="CG13" s="46">
        <f>DAY(BL13)</f>
        <v>0</v>
      </c>
    </row>
    <row r="14" spans="1:83" ht="12.75" customHeight="1">
      <c r="A14" s="307"/>
      <c r="B14" s="301"/>
      <c r="C14" s="302"/>
      <c r="D14" s="302"/>
      <c r="E14" s="302"/>
      <c r="F14" s="302"/>
      <c r="G14" s="303"/>
      <c r="H14" s="2" t="s">
        <v>21</v>
      </c>
      <c r="I14" s="2"/>
      <c r="J14" s="292"/>
      <c r="K14" s="310"/>
      <c r="L14" s="287"/>
      <c r="M14" s="251"/>
      <c r="N14" s="287"/>
      <c r="O14" s="289"/>
      <c r="P14" s="251"/>
      <c r="Q14" s="300"/>
      <c r="R14" s="105"/>
      <c r="S14" s="264"/>
      <c r="T14" s="251"/>
      <c r="U14" s="253"/>
      <c r="V14"/>
      <c r="Z14" s="46"/>
      <c r="AA14" s="46"/>
      <c r="AB14" s="46"/>
      <c r="AC14" s="119"/>
      <c r="AE14" s="309"/>
      <c r="AF14" s="296"/>
      <c r="AG14" s="298"/>
      <c r="AH14" s="284"/>
      <c r="AI14" s="286"/>
      <c r="AJ14" s="165"/>
      <c r="AK14" s="143" t="s">
        <v>47</v>
      </c>
      <c r="AL14" s="33" t="s">
        <v>17</v>
      </c>
      <c r="AM14" s="35"/>
      <c r="AN14" s="35"/>
      <c r="AO14" s="36"/>
      <c r="AP14" s="37"/>
      <c r="AQ14" s="38"/>
      <c r="AR14" s="39"/>
      <c r="AS14" s="40"/>
      <c r="AT14" s="40"/>
      <c r="AU14" s="41"/>
      <c r="AV14" s="37"/>
      <c r="AW14" s="38"/>
      <c r="AX14" s="39"/>
      <c r="AY14" s="40"/>
      <c r="AZ14" s="40"/>
      <c r="BA14" s="41"/>
      <c r="BB14" s="37"/>
      <c r="BC14" s="38"/>
      <c r="BD14" s="38"/>
      <c r="BE14" s="40"/>
      <c r="BF14" s="40"/>
      <c r="BG14" s="41"/>
      <c r="BH14" s="37"/>
      <c r="BI14" s="38"/>
      <c r="BJ14" s="39"/>
      <c r="BK14" s="38"/>
      <c r="BL14" s="45"/>
      <c r="BN14" s="47"/>
      <c r="BO14" s="47"/>
      <c r="BP14" s="48"/>
      <c r="BQ14" s="49"/>
      <c r="BR14" s="49"/>
      <c r="BS14" s="48"/>
      <c r="BT14" s="48"/>
      <c r="BV14" s="50"/>
      <c r="BW14" s="51"/>
      <c r="BX14" s="51"/>
      <c r="BY14" s="51"/>
      <c r="CC14" s="50"/>
      <c r="CD14" s="51"/>
      <c r="CE14" s="51"/>
    </row>
    <row r="15" spans="1:85" ht="12.75" customHeight="1">
      <c r="A15" s="265"/>
      <c r="B15" s="267"/>
      <c r="C15" s="268"/>
      <c r="D15" s="268"/>
      <c r="E15" s="268"/>
      <c r="F15" s="268"/>
      <c r="G15" s="269"/>
      <c r="H15" s="1" t="s">
        <v>20</v>
      </c>
      <c r="I15" s="7"/>
      <c r="J15" s="304"/>
      <c r="K15" s="305"/>
      <c r="L15" s="259">
        <f>IF($J15&lt;&gt;"",IF($AI15="0-",AS15,IF($AI15="+0",AY15,IF($AI15="+-",BE15,AM15))),"")</f>
      </c>
      <c r="M15" s="250">
        <f>IF($J15&lt;&gt;"",IF($AI15="0-",AT15,IF($AI15="+0",AZ15,IF($AI15="+-",BF15,AN15))),"")</f>
      </c>
      <c r="N15" s="259">
        <f>IF($J15&lt;&gt;"",IF($AI15="0-",AU15,IF($AI15="+0",BA15,IF($AI15="+-",BG15,AO15))),"")</f>
      </c>
      <c r="O15" s="288">
        <f>IF($R16="","",ROUNDDOWN($AG15/12,0))</f>
      </c>
      <c r="P15" s="250">
        <f>IF($R16="","",ROUNDDOWN(MOD($AG15,12),0))</f>
      </c>
      <c r="Q15" s="299">
        <f>IF($R16="","",IF((MOD($AG15,12)-$P15)&gt;=0.5,"半",0))</f>
      </c>
      <c r="R15" s="104"/>
      <c r="S15" s="263">
        <f>IF($R16="","",ROUNDDOWN($AG15*($R15/$R16)/12,0))</f>
      </c>
      <c r="T15" s="250">
        <f>IF($R16="","",ROUNDDOWN(MOD($AG15*($R15/$R16),12),0))</f>
      </c>
      <c r="U15" s="252">
        <f>IF(R16="","",IF((MOD($AG15*($R15/$R16),12)-$T15)&gt;=0.5,"半",0))</f>
      </c>
      <c r="V15"/>
      <c r="Z15" s="46"/>
      <c r="AA15" s="46"/>
      <c r="AB15" s="46"/>
      <c r="AC15" s="119"/>
      <c r="AE15" s="309"/>
      <c r="AF15" s="296"/>
      <c r="AG15" s="298">
        <f>IF(OR($AE15&lt;&gt;$AE17,$AE17=""),SUMIF($AE$13:$AE$60,$AE15,$AH$13:$AH$60),"")</f>
        <v>0</v>
      </c>
      <c r="AH15" s="284" t="e">
        <f>IF(AF15=2,0,L15*12+M15+COUNTIF(N15:N15,"半")*0.5)</f>
        <v>#VALUE!</v>
      </c>
      <c r="AI15" s="285"/>
      <c r="AJ15" s="291">
        <f>IF(AI15&lt;&gt;"",VLOOKUP(AI15,$AK$13:$AL$16,2),"")</f>
      </c>
      <c r="AK15" s="143" t="s">
        <v>48</v>
      </c>
      <c r="AL15" s="33" t="s">
        <v>16</v>
      </c>
      <c r="AM15" s="40">
        <f>IF(AQ15&gt;=12,DATEDIF(BN15,BQ15,"y")+1,DATEDIF(BN15,BQ15,"y"))</f>
        <v>0</v>
      </c>
      <c r="AN15" s="40">
        <f>IF(AQ15&gt;=12,AQ15-12,AQ15)</f>
        <v>0</v>
      </c>
      <c r="AO15" s="41" t="str">
        <f>IF(AR15&lt;=15,"半",0)</f>
        <v>半</v>
      </c>
      <c r="AP15" s="37">
        <f>DATEDIF(BN15,BQ15,"y")</f>
        <v>0</v>
      </c>
      <c r="AQ15" s="38">
        <f>IF(AR15&gt;=16,DATEDIF(BN15,BQ15,"ym")+1,DATEDIF(BN15,BQ15,"ym"))</f>
        <v>0</v>
      </c>
      <c r="AR15" s="39">
        <f>DATEDIF(BN15,BQ15,"md")</f>
        <v>14</v>
      </c>
      <c r="AS15" s="40" t="e">
        <f>IF(AW15&gt;=12,DATEDIF(BN15,BR15,"y")+1,DATEDIF(BN15,BR15,"y"))</f>
        <v>#NUM!</v>
      </c>
      <c r="AT15" s="40" t="e">
        <f>IF(AW15&gt;=12,AW15-12,AW15)</f>
        <v>#NUM!</v>
      </c>
      <c r="AU15" s="41" t="e">
        <f>IF(AX15&lt;=15,"半",0)</f>
        <v>#NUM!</v>
      </c>
      <c r="AV15" s="37" t="e">
        <f>DATEDIF(BN15,BR15,"y")</f>
        <v>#NUM!</v>
      </c>
      <c r="AW15" s="38" t="e">
        <f>IF(AX15&gt;=16,DATEDIF(BN15,BR15,"ym")+1,DATEDIF(BN15,BR15,"ym"))</f>
        <v>#NUM!</v>
      </c>
      <c r="AX15" s="39" t="e">
        <f>DATEDIF(BN15,BR15,"md")</f>
        <v>#NUM!</v>
      </c>
      <c r="AY15" s="40" t="e">
        <f>IF(BC15&gt;=12,DATEDIF(BO15,BQ15,"y")+1,DATEDIF(BO15,BQ15,"y"))</f>
        <v>#NUM!</v>
      </c>
      <c r="AZ15" s="40" t="e">
        <f>IF(BC15&gt;=12,BC15-12,BC15)</f>
        <v>#NUM!</v>
      </c>
      <c r="BA15" s="41" t="e">
        <f>IF(BD15&lt;=15,"半",0)</f>
        <v>#NUM!</v>
      </c>
      <c r="BB15" s="37" t="e">
        <f>DATEDIF(BO15,BQ15,"y")</f>
        <v>#NUM!</v>
      </c>
      <c r="BC15" s="38" t="e">
        <f>IF(BD15&gt;=16,DATEDIF(BO15,BQ15,"ym")+1,DATEDIF(BO15,BQ15,"ym"))</f>
        <v>#NUM!</v>
      </c>
      <c r="BD15" s="38" t="e">
        <f>DATEDIF(BO15,BQ15,"md")</f>
        <v>#NUM!</v>
      </c>
      <c r="BE15" s="40" t="e">
        <f>IF(BI15&gt;=12,DATEDIF(BO15,BR15,"y")+1,DATEDIF(BO15,BR15,"y"))</f>
        <v>#NUM!</v>
      </c>
      <c r="BF15" s="40" t="e">
        <f>IF(BI15&gt;=12,BI15-12,BI15)</f>
        <v>#NUM!</v>
      </c>
      <c r="BG15" s="41" t="e">
        <f>IF(BJ15&lt;=15,"半",0)</f>
        <v>#NUM!</v>
      </c>
      <c r="BH15" s="37" t="e">
        <f>DATEDIF(BO15,BR15,"y")</f>
        <v>#NUM!</v>
      </c>
      <c r="BI15" s="38" t="e">
        <f>IF(BJ15&gt;=16,DATEDIF(BO15,BR15,"ym")+1,DATEDIF(BO15,BR15,"ym"))</f>
        <v>#NUM!</v>
      </c>
      <c r="BJ15" s="39" t="e">
        <f>DATEDIF(BO15,BR15,"md")</f>
        <v>#NUM!</v>
      </c>
      <c r="BK15" s="38"/>
      <c r="BL15" s="45">
        <f>IF(J16="現在",$AJ$6,J16)</f>
        <v>0</v>
      </c>
      <c r="BM15" s="38">
        <v>1</v>
      </c>
      <c r="BN15" s="47">
        <f>IF(DAY(J15)&lt;=15,J15-DAY(J15)+1,J15-DAY(J15)+16)</f>
        <v>1</v>
      </c>
      <c r="BO15" s="47">
        <f>IF(DAY(BN15)=1,BN15+15,BX15)</f>
        <v>16</v>
      </c>
      <c r="BP15" s="48"/>
      <c r="BQ15" s="116">
        <f>IF(CG15&gt;=16,CE15,IF(J16="現在",$AJ$6-CG15+15,J16-CG15+15))</f>
        <v>15</v>
      </c>
      <c r="BR15" s="49">
        <f>IF(DAY(BQ15)=15,BQ15-DAY(BQ15),BQ15-DAY(BQ15)+15)</f>
        <v>0</v>
      </c>
      <c r="BS15" s="48"/>
      <c r="BT15" s="48"/>
      <c r="BU15" s="46">
        <f>YEAR(J15)</f>
        <v>1900</v>
      </c>
      <c r="BV15" s="50">
        <f>MONTH(J15)+1</f>
        <v>2</v>
      </c>
      <c r="BW15" s="51" t="str">
        <f>CONCATENATE(BU15,"/",BV15,"/",1)</f>
        <v>1900/2/1</v>
      </c>
      <c r="BX15" s="51">
        <f>BW15+1-1</f>
        <v>32</v>
      </c>
      <c r="BY15" s="51">
        <f>BW15-1</f>
        <v>31</v>
      </c>
      <c r="BZ15" s="46">
        <f>DAY(BY15)</f>
        <v>31</v>
      </c>
      <c r="CA15" s="46">
        <f>DAY(J15)</f>
        <v>0</v>
      </c>
      <c r="CB15" s="46">
        <f>YEAR(BL15)</f>
        <v>1900</v>
      </c>
      <c r="CC15" s="50">
        <f>IF(MONTH(BL15)=12,MONTH(BL15)-12+1,MONTH(BL15)+1)</f>
        <v>2</v>
      </c>
      <c r="CD15" s="51" t="str">
        <f>IF(CC15=1,CONCATENATE(CB15+1,"/",CC15,"/",1),CONCATENATE(CB15,"/",CC15,"/",1))</f>
        <v>1900/2/1</v>
      </c>
      <c r="CE15" s="51">
        <f>CD15-1</f>
        <v>31</v>
      </c>
      <c r="CF15" s="46">
        <f>DAY(CE15)</f>
        <v>31</v>
      </c>
      <c r="CG15" s="46">
        <f>DAY(BL15)</f>
        <v>0</v>
      </c>
    </row>
    <row r="16" spans="1:83" ht="12.75" customHeight="1">
      <c r="A16" s="307"/>
      <c r="B16" s="301"/>
      <c r="C16" s="302"/>
      <c r="D16" s="302"/>
      <c r="E16" s="302"/>
      <c r="F16" s="302"/>
      <c r="G16" s="303"/>
      <c r="H16" s="2" t="s">
        <v>21</v>
      </c>
      <c r="I16" s="2"/>
      <c r="J16" s="292"/>
      <c r="K16" s="293"/>
      <c r="L16" s="287"/>
      <c r="M16" s="251"/>
      <c r="N16" s="287"/>
      <c r="O16" s="289"/>
      <c r="P16" s="251"/>
      <c r="Q16" s="300"/>
      <c r="R16" s="105"/>
      <c r="S16" s="264"/>
      <c r="T16" s="251"/>
      <c r="U16" s="253"/>
      <c r="V16"/>
      <c r="Z16" s="46"/>
      <c r="AA16" s="46"/>
      <c r="AB16" s="46"/>
      <c r="AC16" s="119"/>
      <c r="AE16" s="309"/>
      <c r="AF16" s="296"/>
      <c r="AG16" s="298"/>
      <c r="AH16" s="284"/>
      <c r="AI16" s="286"/>
      <c r="AJ16" s="165"/>
      <c r="AK16" s="143" t="s">
        <v>49</v>
      </c>
      <c r="AL16" s="33" t="s">
        <v>15</v>
      </c>
      <c r="AM16" s="40"/>
      <c r="AN16" s="40"/>
      <c r="AO16" s="41"/>
      <c r="AP16" s="37"/>
      <c r="AQ16" s="38"/>
      <c r="AR16" s="39"/>
      <c r="AS16" s="40"/>
      <c r="AT16" s="40"/>
      <c r="AU16" s="41"/>
      <c r="AV16" s="37"/>
      <c r="AW16" s="38"/>
      <c r="AX16" s="39"/>
      <c r="AY16" s="40"/>
      <c r="AZ16" s="40"/>
      <c r="BA16" s="41"/>
      <c r="BB16" s="37"/>
      <c r="BC16" s="38"/>
      <c r="BD16" s="38"/>
      <c r="BE16" s="40"/>
      <c r="BF16" s="40"/>
      <c r="BG16" s="41"/>
      <c r="BH16" s="37"/>
      <c r="BI16" s="38"/>
      <c r="BJ16" s="39"/>
      <c r="BK16" s="38"/>
      <c r="BL16" s="45"/>
      <c r="BM16" s="38"/>
      <c r="BN16" s="47"/>
      <c r="BO16" s="47"/>
      <c r="BP16" s="48"/>
      <c r="BQ16" s="49"/>
      <c r="BR16" s="49"/>
      <c r="BS16" s="48"/>
      <c r="BT16" s="48"/>
      <c r="BV16" s="50"/>
      <c r="BW16" s="51"/>
      <c r="BX16" s="51"/>
      <c r="BY16" s="51"/>
      <c r="CC16" s="50"/>
      <c r="CD16" s="51"/>
      <c r="CE16" s="51"/>
    </row>
    <row r="17" spans="1:85" ht="12.75" customHeight="1">
      <c r="A17" s="265"/>
      <c r="B17" s="267"/>
      <c r="C17" s="268"/>
      <c r="D17" s="268"/>
      <c r="E17" s="268"/>
      <c r="F17" s="268"/>
      <c r="G17" s="269"/>
      <c r="H17" s="1" t="s">
        <v>20</v>
      </c>
      <c r="I17" s="7"/>
      <c r="J17" s="304"/>
      <c r="K17" s="305"/>
      <c r="L17" s="259">
        <f>IF($J17&lt;&gt;"",IF($AI17="0-",AS17,IF($AI17="+0",AY17,IF($AI17="+-",BE17,AM17))),"")</f>
      </c>
      <c r="M17" s="250">
        <f>IF($J17&lt;&gt;"",IF($AI17="0-",AT17,IF($AI17="+0",AZ17,IF($AI17="+-",BF17,AN17))),"")</f>
      </c>
      <c r="N17" s="259">
        <f>IF($J17&lt;&gt;"",IF($AI17="0-",AU17,IF($AI17="+0",BA17,IF($AI17="+-",BG17,AO17))),"")</f>
      </c>
      <c r="O17" s="288">
        <f>IF($R18="","",ROUNDDOWN($AG17/12,0))</f>
      </c>
      <c r="P17" s="250">
        <f>IF($R18="","",ROUNDDOWN(MOD($AG17,12),0))</f>
      </c>
      <c r="Q17" s="299">
        <f>IF($R18="","",IF((MOD($AG17,12)-$P17)&gt;=0.5,"半",0))</f>
      </c>
      <c r="R17" s="104"/>
      <c r="S17" s="263">
        <f>IF($R18="","",ROUNDDOWN($AG17*($R17/$R18)/12,0))</f>
      </c>
      <c r="T17" s="250">
        <f>IF($R18="","",ROUNDDOWN(MOD($AG17*($R17/$R18),12),0))</f>
      </c>
      <c r="U17" s="252">
        <f>IF(R18="","",IF((MOD($AG17*($R17/$R18),12)-$T17)&gt;=0.5,"半",0))</f>
      </c>
      <c r="V17"/>
      <c r="Z17" s="46"/>
      <c r="AA17" s="46"/>
      <c r="AB17" s="46"/>
      <c r="AC17" s="119"/>
      <c r="AE17" s="309"/>
      <c r="AF17" s="296"/>
      <c r="AG17" s="298">
        <f>IF(OR($AE17&lt;&gt;$AE19,$AE19=""),SUMIF($AE$13:$AE$60,$AE17,$AH$13:$AH$60),"")</f>
        <v>0</v>
      </c>
      <c r="AH17" s="284" t="e">
        <f>IF(AF17=2,0,L17*12+M17+COUNTIF(N17:N17,"半")*0.5)</f>
        <v>#VALUE!</v>
      </c>
      <c r="AI17" s="285"/>
      <c r="AJ17" s="291">
        <f>IF(AI17&lt;&gt;"",VLOOKUP(AI17,$AK$13:$AL$16,2),"")</f>
      </c>
      <c r="AK17" s="12"/>
      <c r="AL17" s="12"/>
      <c r="AM17" s="40">
        <f>IF(AQ17&gt;=12,DATEDIF(BN17,BQ17,"y")+1,DATEDIF(BN17,BQ17,"y"))</f>
        <v>0</v>
      </c>
      <c r="AN17" s="40">
        <f>IF(AQ17&gt;=12,AQ17-12,AQ17)</f>
        <v>0</v>
      </c>
      <c r="AO17" s="41" t="str">
        <f>IF(AR17&lt;=15,"半",0)</f>
        <v>半</v>
      </c>
      <c r="AP17" s="37">
        <f>DATEDIF(BN17,BQ17,"y")</f>
        <v>0</v>
      </c>
      <c r="AQ17" s="38">
        <f>IF(AR17&gt;=16,DATEDIF(BN17,BQ17,"ym")+1,DATEDIF(BN17,BQ17,"ym"))</f>
        <v>0</v>
      </c>
      <c r="AR17" s="39">
        <f>DATEDIF(BN17,BQ17,"md")</f>
        <v>14</v>
      </c>
      <c r="AS17" s="40" t="e">
        <f>IF(AW17&gt;=12,DATEDIF(BN17,BR17,"y")+1,DATEDIF(BN17,BR17,"y"))</f>
        <v>#NUM!</v>
      </c>
      <c r="AT17" s="40" t="e">
        <f>IF(AW17&gt;=12,AW17-12,AW17)</f>
        <v>#NUM!</v>
      </c>
      <c r="AU17" s="41" t="e">
        <f>IF(AX17&lt;=15,"半",0)</f>
        <v>#NUM!</v>
      </c>
      <c r="AV17" s="37" t="e">
        <f>DATEDIF(BN17,BR17,"y")</f>
        <v>#NUM!</v>
      </c>
      <c r="AW17" s="38" t="e">
        <f>IF(AX17&gt;=16,DATEDIF(BN17,BR17,"ym")+1,DATEDIF(BN17,BR17,"ym"))</f>
        <v>#NUM!</v>
      </c>
      <c r="AX17" s="39" t="e">
        <f>DATEDIF(BN17,BR17,"md")</f>
        <v>#NUM!</v>
      </c>
      <c r="AY17" s="40" t="e">
        <f>IF(BC17&gt;=12,DATEDIF(BO17,BQ17,"y")+1,DATEDIF(BO17,BQ17,"y"))</f>
        <v>#NUM!</v>
      </c>
      <c r="AZ17" s="40" t="e">
        <f>IF(BC17&gt;=12,BC17-12,BC17)</f>
        <v>#NUM!</v>
      </c>
      <c r="BA17" s="41" t="e">
        <f>IF(BD17&lt;=15,"半",0)</f>
        <v>#NUM!</v>
      </c>
      <c r="BB17" s="37" t="e">
        <f>DATEDIF(BO17,BQ17,"y")</f>
        <v>#NUM!</v>
      </c>
      <c r="BC17" s="38" t="e">
        <f>IF(BD17&gt;=16,DATEDIF(BO17,BQ17,"ym")+1,DATEDIF(BO17,BQ17,"ym"))</f>
        <v>#NUM!</v>
      </c>
      <c r="BD17" s="38" t="e">
        <f>DATEDIF(BO17,BQ17,"md")</f>
        <v>#NUM!</v>
      </c>
      <c r="BE17" s="40" t="e">
        <f>IF(BI17&gt;=12,DATEDIF(BO17,BR17,"y")+1,DATEDIF(BO17,BR17,"y"))</f>
        <v>#NUM!</v>
      </c>
      <c r="BF17" s="40" t="e">
        <f>IF(BI17&gt;=12,BI17-12,BI17)</f>
        <v>#NUM!</v>
      </c>
      <c r="BG17" s="41" t="e">
        <f>IF(BJ17&lt;=15,"半",0)</f>
        <v>#NUM!</v>
      </c>
      <c r="BH17" s="37" t="e">
        <f>DATEDIF(BO17,BR17,"y")</f>
        <v>#NUM!</v>
      </c>
      <c r="BI17" s="38" t="e">
        <f>IF(BJ17&gt;=16,DATEDIF(BO17,BR17,"ym")+1,DATEDIF(BO17,BR17,"ym"))</f>
        <v>#NUM!</v>
      </c>
      <c r="BJ17" s="39" t="e">
        <f>DATEDIF(BO17,BR17,"md")</f>
        <v>#NUM!</v>
      </c>
      <c r="BK17" s="38"/>
      <c r="BL17" s="45">
        <f>IF(J18="現在",$AJ$6,J18)</f>
        <v>0</v>
      </c>
      <c r="BM17" s="38">
        <v>2</v>
      </c>
      <c r="BN17" s="47">
        <f>IF(DAY(J17)&lt;=15,J17-DAY(J17)+1,J17-DAY(J17)+16)</f>
        <v>1</v>
      </c>
      <c r="BO17" s="47">
        <f>IF(DAY(BN17)=1,BN17+15,BX17)</f>
        <v>16</v>
      </c>
      <c r="BP17" s="48"/>
      <c r="BQ17" s="116">
        <f>IF(CG17&gt;=16,CE17,IF(J18="現在",$AJ$6-CG17+15,J18-CG17+15))</f>
        <v>15</v>
      </c>
      <c r="BR17" s="49">
        <f>IF(DAY(BQ17)=15,BQ17-DAY(BQ17),BQ17-DAY(BQ17)+15)</f>
        <v>0</v>
      </c>
      <c r="BS17" s="48"/>
      <c r="BT17" s="48"/>
      <c r="BU17" s="46">
        <f>YEAR(J17)</f>
        <v>1900</v>
      </c>
      <c r="BV17" s="50">
        <f>MONTH(J17)+1</f>
        <v>2</v>
      </c>
      <c r="BW17" s="51" t="str">
        <f>CONCATENATE(BU17,"/",BV17,"/",1)</f>
        <v>1900/2/1</v>
      </c>
      <c r="BX17" s="51">
        <f>BW17+1-1</f>
        <v>32</v>
      </c>
      <c r="BY17" s="51">
        <f>BW17-1</f>
        <v>31</v>
      </c>
      <c r="BZ17" s="46">
        <f>DAY(BY17)</f>
        <v>31</v>
      </c>
      <c r="CA17" s="46">
        <f>DAY(J17)</f>
        <v>0</v>
      </c>
      <c r="CB17" s="46">
        <f>YEAR(BL17)</f>
        <v>1900</v>
      </c>
      <c r="CC17" s="50">
        <f>IF(MONTH(BL17)=12,MONTH(BL17)-12+1,MONTH(BL17)+1)</f>
        <v>2</v>
      </c>
      <c r="CD17" s="51" t="str">
        <f>IF(CC17=1,CONCATENATE(CB17+1,"/",CC17,"/",1),CONCATENATE(CB17,"/",CC17,"/",1))</f>
        <v>1900/2/1</v>
      </c>
      <c r="CE17" s="51">
        <f>CD17-1</f>
        <v>31</v>
      </c>
      <c r="CF17" s="46">
        <f>DAY(CE17)</f>
        <v>31</v>
      </c>
      <c r="CG17" s="46">
        <f>DAY(BL17)</f>
        <v>0</v>
      </c>
    </row>
    <row r="18" spans="1:83" ht="12.75" customHeight="1">
      <c r="A18" s="307"/>
      <c r="B18" s="301"/>
      <c r="C18" s="302"/>
      <c r="D18" s="302"/>
      <c r="E18" s="302"/>
      <c r="F18" s="302"/>
      <c r="G18" s="303"/>
      <c r="H18" s="2" t="s">
        <v>21</v>
      </c>
      <c r="I18" s="2"/>
      <c r="J18" s="292"/>
      <c r="K18" s="293"/>
      <c r="L18" s="287"/>
      <c r="M18" s="251"/>
      <c r="N18" s="287"/>
      <c r="O18" s="289"/>
      <c r="P18" s="251"/>
      <c r="Q18" s="300"/>
      <c r="R18" s="105"/>
      <c r="S18" s="264"/>
      <c r="T18" s="251"/>
      <c r="U18" s="253"/>
      <c r="V18"/>
      <c r="Z18" s="46"/>
      <c r="AA18" s="46"/>
      <c r="AB18" s="46"/>
      <c r="AC18" s="119"/>
      <c r="AE18" s="309"/>
      <c r="AF18" s="296"/>
      <c r="AG18" s="298"/>
      <c r="AH18" s="284"/>
      <c r="AI18" s="285"/>
      <c r="AJ18" s="165"/>
      <c r="AK18"/>
      <c r="AL18"/>
      <c r="AM18" s="40"/>
      <c r="AN18" s="40"/>
      <c r="AO18" s="41"/>
      <c r="AP18" s="37"/>
      <c r="AQ18" s="38"/>
      <c r="AR18" s="39"/>
      <c r="AS18" s="40"/>
      <c r="AT18" s="40"/>
      <c r="AU18" s="41"/>
      <c r="AV18" s="37"/>
      <c r="AW18" s="38"/>
      <c r="AX18" s="39"/>
      <c r="AY18" s="40"/>
      <c r="AZ18" s="40"/>
      <c r="BA18" s="41"/>
      <c r="BB18" s="37"/>
      <c r="BC18" s="38"/>
      <c r="BD18" s="38"/>
      <c r="BE18" s="40"/>
      <c r="BF18" s="40"/>
      <c r="BG18" s="41"/>
      <c r="BH18" s="37"/>
      <c r="BI18" s="38"/>
      <c r="BJ18" s="39"/>
      <c r="BK18" s="38"/>
      <c r="BL18" s="45"/>
      <c r="BM18" s="38"/>
      <c r="BN18" s="47"/>
      <c r="BO18" s="47"/>
      <c r="BP18" s="48"/>
      <c r="BQ18" s="49"/>
      <c r="BR18" s="49"/>
      <c r="BS18" s="48"/>
      <c r="BT18" s="48"/>
      <c r="BV18" s="50"/>
      <c r="BW18" s="51"/>
      <c r="BX18" s="51"/>
      <c r="BY18" s="51"/>
      <c r="CC18" s="50"/>
      <c r="CD18" s="51"/>
      <c r="CE18" s="51"/>
    </row>
    <row r="19" spans="1:85" ht="12.75" customHeight="1">
      <c r="A19" s="265"/>
      <c r="B19" s="267"/>
      <c r="C19" s="268"/>
      <c r="D19" s="268"/>
      <c r="E19" s="268"/>
      <c r="F19" s="268"/>
      <c r="G19" s="269"/>
      <c r="H19" s="1" t="s">
        <v>20</v>
      </c>
      <c r="I19" s="7"/>
      <c r="J19" s="304"/>
      <c r="K19" s="305"/>
      <c r="L19" s="259">
        <f>IF($J19&lt;&gt;"",IF($AI19="0-",AS19,IF($AI19="+0",AY19,IF($AI19="+-",BE19,AM19))),"")</f>
      </c>
      <c r="M19" s="250">
        <f>IF($J19&lt;&gt;"",IF($AI19="0-",AT19,IF($AI19="+0",AZ19,IF($AI19="+-",BF19,AN19))),"")</f>
      </c>
      <c r="N19" s="259">
        <f>IF($J19&lt;&gt;"",IF($AI19="0-",AU19,IF($AI19="+0",BA19,IF($AI19="+-",BG19,AO19))),"")</f>
      </c>
      <c r="O19" s="288">
        <f>IF($R20="","",ROUNDDOWN($AG19/12,0))</f>
      </c>
      <c r="P19" s="250">
        <f>IF($R20="","",ROUNDDOWN(MOD($AG19,12),0))</f>
      </c>
      <c r="Q19" s="299">
        <f>IF($R20="","",IF((MOD($AG19,12)-$P19)&gt;=0.5,"半",0))</f>
      </c>
      <c r="R19" s="104"/>
      <c r="S19" s="263">
        <f>IF($R20="","",ROUNDDOWN($AG19*($R19/$R20)/12,0))</f>
      </c>
      <c r="T19" s="250">
        <f>IF($R20="","",ROUNDDOWN(MOD($AG19*($R19/$R20),12),0))</f>
      </c>
      <c r="U19" s="252">
        <f>IF(R20="","",IF((MOD($AG19*($R19/$R20),12)-$T19)&gt;=0.5,"半",0))</f>
      </c>
      <c r="V19"/>
      <c r="Z19" s="46"/>
      <c r="AA19" s="46"/>
      <c r="AB19" s="46"/>
      <c r="AC19" s="119"/>
      <c r="AE19" s="309"/>
      <c r="AF19" s="296"/>
      <c r="AG19" s="298">
        <f>IF(OR($AE19&lt;&gt;$AE21,$AE21=""),SUMIF($AE$13:$AE$60,$AE19,$AH$13:$AH$60),"")</f>
        <v>0</v>
      </c>
      <c r="AH19" s="284" t="e">
        <f>IF(AF19=2,0,L19*12+M19+COUNTIF(N19:N19,"半")*0.5)</f>
        <v>#VALUE!</v>
      </c>
      <c r="AI19" s="285"/>
      <c r="AJ19" s="291">
        <f>IF(AI19&lt;&gt;"",VLOOKUP(AI19,$AK$13:$AL$16,2),"")</f>
      </c>
      <c r="AK19"/>
      <c r="AL19"/>
      <c r="AM19" s="40">
        <f>IF(AQ19&gt;=12,DATEDIF(BN19,BQ19,"y")+1,DATEDIF(BN19,BQ19,"y"))</f>
        <v>0</v>
      </c>
      <c r="AN19" s="40">
        <f>IF(AQ19&gt;=12,AQ19-12,AQ19)</f>
        <v>0</v>
      </c>
      <c r="AO19" s="41" t="str">
        <f>IF(AR19&lt;=15,"半",0)</f>
        <v>半</v>
      </c>
      <c r="AP19" s="54">
        <f>DATEDIF(BN19,BQ19,"y")</f>
        <v>0</v>
      </c>
      <c r="AQ19" s="55">
        <f>IF(AR19&gt;=16,DATEDIF(BN19,BQ19,"ym")+1,DATEDIF(BN19,BQ19,"ym"))</f>
        <v>0</v>
      </c>
      <c r="AR19" s="56">
        <f>DATEDIF(BN19,BQ19,"md")</f>
        <v>14</v>
      </c>
      <c r="AS19" s="40" t="e">
        <f>IF(AW19&gt;=12,DATEDIF(BN19,BR19,"y")+1,DATEDIF(BN19,BR19,"y"))</f>
        <v>#NUM!</v>
      </c>
      <c r="AT19" s="40" t="e">
        <f>IF(AW19&gt;=12,AW19-12,AW19)</f>
        <v>#NUM!</v>
      </c>
      <c r="AU19" s="41" t="e">
        <f>IF(AX19&lt;=15,"半",0)</f>
        <v>#NUM!</v>
      </c>
      <c r="AV19" s="54" t="e">
        <f>DATEDIF(BN19,BR19,"y")</f>
        <v>#NUM!</v>
      </c>
      <c r="AW19" s="55" t="e">
        <f>IF(AX19&gt;=16,DATEDIF(BN19,BR19,"ym")+1,DATEDIF(BN19,BR19,"ym"))</f>
        <v>#NUM!</v>
      </c>
      <c r="AX19" s="56" t="e">
        <f>DATEDIF(BN19,BR19,"md")</f>
        <v>#NUM!</v>
      </c>
      <c r="AY19" s="40" t="e">
        <f>IF(BC19&gt;=12,DATEDIF(BO19,BQ19,"y")+1,DATEDIF(BO19,BQ19,"y"))</f>
        <v>#NUM!</v>
      </c>
      <c r="AZ19" s="40" t="e">
        <f>IF(BC19&gt;=12,BC19-12,BC19)</f>
        <v>#NUM!</v>
      </c>
      <c r="BA19" s="41" t="e">
        <f>IF(BD19&lt;=15,"半",0)</f>
        <v>#NUM!</v>
      </c>
      <c r="BB19" s="54" t="e">
        <f>DATEDIF(BO19,BQ19,"y")</f>
        <v>#NUM!</v>
      </c>
      <c r="BC19" s="55" t="e">
        <f>IF(BD19&gt;=16,DATEDIF(BO19,BQ19,"ym")+1,DATEDIF(BO19,BQ19,"ym"))</f>
        <v>#NUM!</v>
      </c>
      <c r="BD19" s="55" t="e">
        <f>DATEDIF(BO19,BQ19,"md")</f>
        <v>#NUM!</v>
      </c>
      <c r="BE19" s="40" t="e">
        <f>IF(BI19&gt;=12,DATEDIF(BO19,BR19,"y")+1,DATEDIF(BO19,BR19,"y"))</f>
        <v>#NUM!</v>
      </c>
      <c r="BF19" s="40" t="e">
        <f>IF(BI19&gt;=12,BI19-12,BI19)</f>
        <v>#NUM!</v>
      </c>
      <c r="BG19" s="41" t="e">
        <f>IF(BJ19&lt;=15,"半",0)</f>
        <v>#NUM!</v>
      </c>
      <c r="BH19" s="54" t="e">
        <f>DATEDIF(BO19,BR19,"y")</f>
        <v>#NUM!</v>
      </c>
      <c r="BI19" s="55" t="e">
        <f>IF(BJ19&gt;=16,DATEDIF(BO19,BR19,"ym")+1,DATEDIF(BO19,BR19,"ym"))</f>
        <v>#NUM!</v>
      </c>
      <c r="BJ19" s="56" t="e">
        <f>DATEDIF(BO19,BR19,"md")</f>
        <v>#NUM!</v>
      </c>
      <c r="BK19" s="38"/>
      <c r="BL19" s="45">
        <f>IF(J20="現在",$AJ$6,J20)</f>
        <v>0</v>
      </c>
      <c r="BM19" s="38">
        <v>0</v>
      </c>
      <c r="BN19" s="47">
        <f>IF(DAY(J19)&lt;=15,J19-DAY(J19)+1,J19-DAY(J19)+16)</f>
        <v>1</v>
      </c>
      <c r="BO19" s="47">
        <f>IF(DAY(BN19)=1,BN19+15,BX19)</f>
        <v>16</v>
      </c>
      <c r="BP19" s="48"/>
      <c r="BQ19" s="116">
        <f>IF(CG19&gt;=16,CE19,IF(J20="現在",$AJ$6-CG19+15,J20-CG19+15))</f>
        <v>15</v>
      </c>
      <c r="BR19" s="49">
        <f>IF(DAY(BQ19)=15,BQ19-DAY(BQ19),BQ19-DAY(BQ19)+15)</f>
        <v>0</v>
      </c>
      <c r="BS19" s="48"/>
      <c r="BT19" s="48"/>
      <c r="BU19" s="46">
        <f>YEAR(J19)</f>
        <v>1900</v>
      </c>
      <c r="BV19" s="50">
        <f>MONTH(J19)+1</f>
        <v>2</v>
      </c>
      <c r="BW19" s="51" t="str">
        <f>CONCATENATE(BU19,"/",BV19,"/",1)</f>
        <v>1900/2/1</v>
      </c>
      <c r="BX19" s="51">
        <f>BW19+1-1</f>
        <v>32</v>
      </c>
      <c r="BY19" s="51">
        <f>BW19-1</f>
        <v>31</v>
      </c>
      <c r="BZ19" s="46">
        <f>DAY(BY19)</f>
        <v>31</v>
      </c>
      <c r="CA19" s="46">
        <f>DAY(J19)</f>
        <v>0</v>
      </c>
      <c r="CB19" s="46">
        <f>YEAR(BL19)</f>
        <v>1900</v>
      </c>
      <c r="CC19" s="50">
        <f>IF(MONTH(BL19)=12,MONTH(BL19)-12+1,MONTH(BL19)+1)</f>
        <v>2</v>
      </c>
      <c r="CD19" s="51" t="str">
        <f>IF(CC19=1,CONCATENATE(CB19+1,"/",CC19,"/",1),CONCATENATE(CB19,"/",CC19,"/",1))</f>
        <v>1900/2/1</v>
      </c>
      <c r="CE19" s="51">
        <f>CD19-1</f>
        <v>31</v>
      </c>
      <c r="CF19" s="46">
        <f>DAY(CE19)</f>
        <v>31</v>
      </c>
      <c r="CG19" s="46">
        <f>DAY(BL19)</f>
        <v>0</v>
      </c>
    </row>
    <row r="20" spans="1:83" ht="12.75" customHeight="1">
      <c r="A20" s="307"/>
      <c r="B20" s="301"/>
      <c r="C20" s="302"/>
      <c r="D20" s="302"/>
      <c r="E20" s="302"/>
      <c r="F20" s="302"/>
      <c r="G20" s="303"/>
      <c r="H20" s="2" t="s">
        <v>21</v>
      </c>
      <c r="I20" s="2"/>
      <c r="J20" s="292"/>
      <c r="K20" s="293"/>
      <c r="L20" s="287"/>
      <c r="M20" s="251"/>
      <c r="N20" s="287"/>
      <c r="O20" s="289"/>
      <c r="P20" s="251"/>
      <c r="Q20" s="300"/>
      <c r="R20" s="105"/>
      <c r="S20" s="264"/>
      <c r="T20" s="251"/>
      <c r="U20" s="253"/>
      <c r="V20"/>
      <c r="Z20" s="46"/>
      <c r="AA20" s="46"/>
      <c r="AB20" s="46"/>
      <c r="AC20" s="119"/>
      <c r="AE20" s="309"/>
      <c r="AF20" s="296"/>
      <c r="AG20" s="298"/>
      <c r="AH20" s="284"/>
      <c r="AI20" s="286"/>
      <c r="AJ20" s="165"/>
      <c r="AK20"/>
      <c r="AL20"/>
      <c r="AM20" s="35"/>
      <c r="AN20" s="35"/>
      <c r="AO20" s="36"/>
      <c r="AP20" s="37"/>
      <c r="AQ20" s="38"/>
      <c r="AR20" s="39"/>
      <c r="AS20" s="40"/>
      <c r="AT20" s="40"/>
      <c r="AU20" s="41"/>
      <c r="AV20" s="37"/>
      <c r="AW20" s="38"/>
      <c r="AX20" s="39"/>
      <c r="AY20" s="40"/>
      <c r="AZ20" s="40"/>
      <c r="BA20" s="41"/>
      <c r="BB20" s="37"/>
      <c r="BC20" s="38"/>
      <c r="BD20" s="38"/>
      <c r="BE20" s="40"/>
      <c r="BF20" s="40"/>
      <c r="BG20" s="41"/>
      <c r="BH20" s="37"/>
      <c r="BI20" s="38"/>
      <c r="BJ20" s="39"/>
      <c r="BK20" s="38"/>
      <c r="BL20" s="45"/>
      <c r="BM20" s="38"/>
      <c r="BN20" s="47"/>
      <c r="BO20" s="47"/>
      <c r="BP20" s="48"/>
      <c r="BQ20" s="49"/>
      <c r="BR20" s="49"/>
      <c r="BS20" s="48"/>
      <c r="BT20" s="48"/>
      <c r="BV20" s="50"/>
      <c r="BW20" s="51"/>
      <c r="BX20" s="51"/>
      <c r="BY20" s="51"/>
      <c r="CC20" s="50"/>
      <c r="CD20" s="51"/>
      <c r="CE20" s="51"/>
    </row>
    <row r="21" spans="1:85" ht="12.75" customHeight="1">
      <c r="A21" s="265"/>
      <c r="B21" s="267"/>
      <c r="C21" s="268"/>
      <c r="D21" s="268"/>
      <c r="E21" s="268"/>
      <c r="F21" s="268"/>
      <c r="G21" s="269"/>
      <c r="H21" s="1" t="s">
        <v>20</v>
      </c>
      <c r="I21" s="7"/>
      <c r="J21" s="304"/>
      <c r="K21" s="305"/>
      <c r="L21" s="259">
        <f>IF($J21&lt;&gt;"",IF($AI21="0-",AS21,IF($AI21="+0",AY21,IF($AI21="+-",BE21,AM21))),"")</f>
      </c>
      <c r="M21" s="250">
        <f>IF($J21&lt;&gt;"",IF($AI21="0-",AT21,IF($AI21="+0",AZ21,IF($AI21="+-",BF21,AN21))),"")</f>
      </c>
      <c r="N21" s="259">
        <f>IF($J21&lt;&gt;"",IF($AI21="0-",AU21,IF($AI21="+0",BA21,IF($AI21="+-",BG21,AO21))),"")</f>
      </c>
      <c r="O21" s="288">
        <f>IF($R22="","",ROUNDDOWN($AG21/12,0))</f>
      </c>
      <c r="P21" s="250">
        <f>IF($R22="","",ROUNDDOWN(MOD($AG21,12),0))</f>
      </c>
      <c r="Q21" s="299">
        <f>IF($R22="","",IF((MOD($AG21,12)-$P21)&gt;=0.5,"半",0))</f>
      </c>
      <c r="R21" s="104"/>
      <c r="S21" s="263">
        <f>IF($R22="","",ROUNDDOWN($AG21*($R21/$R22)/12,0))</f>
      </c>
      <c r="T21" s="250">
        <f>IF($R22="","",ROUNDDOWN(MOD($AG21*($R21/$R22),12),0))</f>
      </c>
      <c r="U21" s="252">
        <f>IF(R22="","",IF((MOD($AG21*($R21/$R22),12)-$T21)&gt;=0.5,"半",0))</f>
      </c>
      <c r="V21"/>
      <c r="Z21" s="46"/>
      <c r="AA21" s="46"/>
      <c r="AB21" s="46"/>
      <c r="AC21" s="119"/>
      <c r="AE21" s="309"/>
      <c r="AF21" s="296"/>
      <c r="AG21" s="298">
        <f>IF(OR($AE21&lt;&gt;$AE23,$AE23=""),SUMIF($AE$13:$AE$60,$AE21,$AH$13:$AH$60),"")</f>
        <v>0</v>
      </c>
      <c r="AH21" s="284" t="e">
        <f>IF(AF21=2,0,L21*12+M21+COUNTIF(N21:N21,"半")*0.5)</f>
        <v>#VALUE!</v>
      </c>
      <c r="AI21" s="285"/>
      <c r="AJ21" s="291">
        <f>IF(AI21&lt;&gt;"",VLOOKUP(AI21,$AK$13:$AL$16,2),"")</f>
      </c>
      <c r="AK21"/>
      <c r="AL21"/>
      <c r="AM21" s="35">
        <f>IF(AQ21&gt;=12,DATEDIF(BN21,BQ21,"y")+1,DATEDIF(BN21,BQ21,"y"))</f>
        <v>0</v>
      </c>
      <c r="AN21" s="35">
        <f>IF(AQ21&gt;=12,AQ21-12,AQ21)</f>
        <v>0</v>
      </c>
      <c r="AO21" s="36" t="str">
        <f>IF(AR21&lt;=15,"半",0)</f>
        <v>半</v>
      </c>
      <c r="AP21" s="37">
        <f>DATEDIF(BN21,BQ21,"y")</f>
        <v>0</v>
      </c>
      <c r="AQ21" s="38">
        <f>IF(AR21&gt;=16,DATEDIF(BN21,BQ21,"ym")+1,DATEDIF(BN21,BQ21,"ym"))</f>
        <v>0</v>
      </c>
      <c r="AR21" s="39">
        <f>DATEDIF(BN21,BQ21,"md")</f>
        <v>14</v>
      </c>
      <c r="AS21" s="40" t="e">
        <f>IF(AW21&gt;=12,DATEDIF(BN21,BR21,"y")+1,DATEDIF(BN21,BR21,"y"))</f>
        <v>#NUM!</v>
      </c>
      <c r="AT21" s="40" t="e">
        <f>IF(AW21&gt;=12,AW21-12,AW21)</f>
        <v>#NUM!</v>
      </c>
      <c r="AU21" s="41" t="e">
        <f>IF(AX21&lt;=15,"半",0)</f>
        <v>#NUM!</v>
      </c>
      <c r="AV21" s="42" t="e">
        <f>DATEDIF(BN21,BR21,"y")</f>
        <v>#NUM!</v>
      </c>
      <c r="AW21" s="43" t="e">
        <f>IF(AX21&gt;=16,DATEDIF(BN21,BR21,"ym")+1,DATEDIF(BN21,BR21,"ym"))</f>
        <v>#NUM!</v>
      </c>
      <c r="AX21" s="44" t="e">
        <f>DATEDIF(BN21,BR21,"md")</f>
        <v>#NUM!</v>
      </c>
      <c r="AY21" s="40" t="e">
        <f>IF(BC21&gt;=12,DATEDIF(BO21,BQ21,"y")+1,DATEDIF(BO21,BQ21,"y"))</f>
        <v>#NUM!</v>
      </c>
      <c r="AZ21" s="40" t="e">
        <f>IF(BC21&gt;=12,BC21-12,BC21)</f>
        <v>#NUM!</v>
      </c>
      <c r="BA21" s="41" t="e">
        <f>IF(BD21&lt;=15,"半",0)</f>
        <v>#NUM!</v>
      </c>
      <c r="BB21" s="42" t="e">
        <f>DATEDIF(BO21,BQ21,"y")</f>
        <v>#NUM!</v>
      </c>
      <c r="BC21" s="43" t="e">
        <f>IF(BD21&gt;=16,DATEDIF(BO21,BQ21,"ym")+1,DATEDIF(BO21,BQ21,"ym"))</f>
        <v>#NUM!</v>
      </c>
      <c r="BD21" s="43" t="e">
        <f>DATEDIF(BO21,BQ21,"md")</f>
        <v>#NUM!</v>
      </c>
      <c r="BE21" s="40" t="e">
        <f>IF(BI21&gt;=12,DATEDIF(BO21,BR21,"y")+1,DATEDIF(BO21,BR21,"y"))</f>
        <v>#NUM!</v>
      </c>
      <c r="BF21" s="40" t="e">
        <f>IF(BI21&gt;=12,BI21-12,BI21)</f>
        <v>#NUM!</v>
      </c>
      <c r="BG21" s="41" t="e">
        <f>IF(BJ21&lt;=15,"半",0)</f>
        <v>#NUM!</v>
      </c>
      <c r="BH21" s="42" t="e">
        <f>DATEDIF(BO21,BR21,"y")</f>
        <v>#NUM!</v>
      </c>
      <c r="BI21" s="43" t="e">
        <f>IF(BJ21&gt;=16,DATEDIF(BO21,BR21,"ym")+1,DATEDIF(BO21,BR21,"ym"))</f>
        <v>#NUM!</v>
      </c>
      <c r="BJ21" s="44" t="e">
        <f>DATEDIF(BO21,BR21,"md")</f>
        <v>#NUM!</v>
      </c>
      <c r="BK21" s="38"/>
      <c r="BL21" s="45">
        <f>IF(J22="現在",$AJ$6,J22)</f>
        <v>0</v>
      </c>
      <c r="BM21" s="46">
        <v>0</v>
      </c>
      <c r="BN21" s="47">
        <f>IF(DAY(J21)&lt;=15,J21-DAY(J21)+1,J21-DAY(J21)+16)</f>
        <v>1</v>
      </c>
      <c r="BO21" s="47">
        <f>IF(DAY(BN21)=1,BN21+15,BX21)</f>
        <v>16</v>
      </c>
      <c r="BP21" s="48"/>
      <c r="BQ21" s="116">
        <f>IF(CG21&gt;=16,CE21,IF(J22="現在",$AJ$6-CG21+15,J22-CG21+15))</f>
        <v>15</v>
      </c>
      <c r="BR21" s="49">
        <f>IF(DAY(BQ21)=15,BQ21-DAY(BQ21),BQ21-DAY(BQ21)+15)</f>
        <v>0</v>
      </c>
      <c r="BS21" s="48"/>
      <c r="BT21" s="48"/>
      <c r="BU21" s="46">
        <f>YEAR(J21)</f>
        <v>1900</v>
      </c>
      <c r="BV21" s="50">
        <f>MONTH(J21)+1</f>
        <v>2</v>
      </c>
      <c r="BW21" s="51" t="str">
        <f>CONCATENATE(BU21,"/",BV21,"/",1)</f>
        <v>1900/2/1</v>
      </c>
      <c r="BX21" s="51">
        <f>BW21+1-1</f>
        <v>32</v>
      </c>
      <c r="BY21" s="51">
        <f>BW21-1</f>
        <v>31</v>
      </c>
      <c r="BZ21" s="46">
        <f>DAY(BY21)</f>
        <v>31</v>
      </c>
      <c r="CA21" s="46">
        <f>DAY(J21)</f>
        <v>0</v>
      </c>
      <c r="CB21" s="46">
        <f>YEAR(BL21)</f>
        <v>1900</v>
      </c>
      <c r="CC21" s="50">
        <f>IF(MONTH(BL21)=12,MONTH(BL21)-12+1,MONTH(BL21)+1)</f>
        <v>2</v>
      </c>
      <c r="CD21" s="51" t="str">
        <f>IF(CC21=1,CONCATENATE(CB21+1,"/",CC21,"/",1),CONCATENATE(CB21,"/",CC21,"/",1))</f>
        <v>1900/2/1</v>
      </c>
      <c r="CE21" s="51">
        <f>CD21-1</f>
        <v>31</v>
      </c>
      <c r="CF21" s="46">
        <f>DAY(CE21)</f>
        <v>31</v>
      </c>
      <c r="CG21" s="46">
        <f>DAY(BL21)</f>
        <v>0</v>
      </c>
    </row>
    <row r="22" spans="1:83" ht="12.75" customHeight="1">
      <c r="A22" s="307"/>
      <c r="B22" s="301"/>
      <c r="C22" s="302"/>
      <c r="D22" s="302"/>
      <c r="E22" s="302"/>
      <c r="F22" s="302"/>
      <c r="G22" s="303"/>
      <c r="H22" s="2" t="s">
        <v>21</v>
      </c>
      <c r="I22" s="2"/>
      <c r="J22" s="292"/>
      <c r="K22" s="293"/>
      <c r="L22" s="287"/>
      <c r="M22" s="251"/>
      <c r="N22" s="287"/>
      <c r="O22" s="289"/>
      <c r="P22" s="251"/>
      <c r="Q22" s="300"/>
      <c r="R22" s="105"/>
      <c r="S22" s="264"/>
      <c r="T22" s="251"/>
      <c r="U22" s="253"/>
      <c r="V22"/>
      <c r="Z22" s="46"/>
      <c r="AA22" s="46"/>
      <c r="AB22" s="46"/>
      <c r="AC22" s="119"/>
      <c r="AE22" s="309"/>
      <c r="AF22" s="296"/>
      <c r="AG22" s="298"/>
      <c r="AH22" s="284"/>
      <c r="AI22" s="286"/>
      <c r="AJ22" s="165"/>
      <c r="AK22"/>
      <c r="AL22"/>
      <c r="AM22" s="35"/>
      <c r="AN22" s="35"/>
      <c r="AO22" s="36"/>
      <c r="AP22" s="37"/>
      <c r="AQ22" s="38"/>
      <c r="AR22" s="39"/>
      <c r="AS22" s="40"/>
      <c r="AT22" s="40"/>
      <c r="AU22" s="41"/>
      <c r="AV22" s="37"/>
      <c r="AW22" s="38"/>
      <c r="AX22" s="39"/>
      <c r="AY22" s="40"/>
      <c r="AZ22" s="40"/>
      <c r="BA22" s="41"/>
      <c r="BB22" s="37"/>
      <c r="BC22" s="38"/>
      <c r="BD22" s="38"/>
      <c r="BE22" s="40"/>
      <c r="BF22" s="40"/>
      <c r="BG22" s="41"/>
      <c r="BH22" s="37"/>
      <c r="BI22" s="38"/>
      <c r="BJ22" s="39"/>
      <c r="BK22" s="38"/>
      <c r="BL22" s="45"/>
      <c r="BN22" s="47"/>
      <c r="BO22" s="47"/>
      <c r="BP22" s="48"/>
      <c r="BQ22" s="49"/>
      <c r="BR22" s="49"/>
      <c r="BS22" s="48"/>
      <c r="BT22" s="48"/>
      <c r="BV22" s="50"/>
      <c r="BW22" s="51"/>
      <c r="BX22" s="51"/>
      <c r="BY22" s="51"/>
      <c r="CC22" s="50"/>
      <c r="CD22" s="51"/>
      <c r="CE22" s="51"/>
    </row>
    <row r="23" spans="1:85" ht="12.75" customHeight="1">
      <c r="A23" s="265"/>
      <c r="B23" s="267"/>
      <c r="C23" s="268"/>
      <c r="D23" s="268"/>
      <c r="E23" s="268"/>
      <c r="F23" s="268"/>
      <c r="G23" s="269"/>
      <c r="H23" s="1" t="s">
        <v>20</v>
      </c>
      <c r="I23" s="7"/>
      <c r="J23" s="304"/>
      <c r="K23" s="305"/>
      <c r="L23" s="259">
        <f>IF($J23&lt;&gt;"",IF($AI23="0-",AS23,IF($AI23="+0",AY23,IF($AI23="+-",BE23,AM23))),"")</f>
      </c>
      <c r="M23" s="250">
        <f>IF($J23&lt;&gt;"",IF($AI23="0-",AT23,IF($AI23="+0",AZ23,IF($AI23="+-",BF23,AN23))),"")</f>
      </c>
      <c r="N23" s="259">
        <f>IF($J23&lt;&gt;"",IF($AI23="0-",AU23,IF($AI23="+0",BA23,IF($AI23="+-",BG23,AO23))),"")</f>
      </c>
      <c r="O23" s="288">
        <f>IF($R24="","",ROUNDDOWN($AG23/12,0))</f>
      </c>
      <c r="P23" s="250">
        <f>IF($R24="","",ROUNDDOWN(MOD($AG23,12),0))</f>
      </c>
      <c r="Q23" s="299">
        <f>IF($R24="","",IF((MOD($AG23,12)-$P23)&gt;=0.5,"半",0))</f>
      </c>
      <c r="R23" s="104"/>
      <c r="S23" s="263">
        <f>IF($R24="","",ROUNDDOWN($AG23*($R23/$R24)/12,0))</f>
      </c>
      <c r="T23" s="250">
        <f>IF($R24="","",ROUNDDOWN(MOD($AG23*($R23/$R24),12),0))</f>
      </c>
      <c r="U23" s="252">
        <f>IF(R24="","",IF((MOD($AG23*($R23/$R24),12)-$T23)&gt;=0.5,"半",0))</f>
      </c>
      <c r="V23"/>
      <c r="Z23" s="46"/>
      <c r="AA23" s="46"/>
      <c r="AB23" s="46"/>
      <c r="AC23" s="119"/>
      <c r="AE23" s="309"/>
      <c r="AF23" s="296"/>
      <c r="AG23" s="298">
        <f>IF(OR($AE23&lt;&gt;$AE25,$AE25=""),SUMIF($AE$13:$AE$60,$AE23,$AH$13:$AH$60),"")</f>
        <v>0</v>
      </c>
      <c r="AH23" s="284" t="e">
        <f>IF(AF23=2,0,L23*12+M23+COUNTIF(N23:N23,"半")*0.5)</f>
        <v>#VALUE!</v>
      </c>
      <c r="AI23" s="285"/>
      <c r="AJ23" s="291">
        <f>IF(AI23&lt;&gt;"",VLOOKUP(AI23,$AK$13:$AL$16,2),"")</f>
      </c>
      <c r="AK23"/>
      <c r="AL23"/>
      <c r="AM23" s="40">
        <f>IF(AQ23&gt;=12,DATEDIF(BN23,BQ23,"y")+1,DATEDIF(BN23,BQ23,"y"))</f>
        <v>0</v>
      </c>
      <c r="AN23" s="40">
        <f>IF(AQ23&gt;=12,AQ23-12,AQ23)</f>
        <v>0</v>
      </c>
      <c r="AO23" s="41" t="str">
        <f>IF(AR23&lt;=15,"半",0)</f>
        <v>半</v>
      </c>
      <c r="AP23" s="37">
        <f>DATEDIF(BN23,BQ23,"y")</f>
        <v>0</v>
      </c>
      <c r="AQ23" s="38">
        <f>IF(AR23&gt;=16,DATEDIF(BN23,BQ23,"ym")+1,DATEDIF(BN23,BQ23,"ym"))</f>
        <v>0</v>
      </c>
      <c r="AR23" s="39">
        <f>DATEDIF(BN23,BQ23,"md")</f>
        <v>14</v>
      </c>
      <c r="AS23" s="40" t="e">
        <f>IF(AW23&gt;=12,DATEDIF(BN23,BR23,"y")+1,DATEDIF(BN23,BR23,"y"))</f>
        <v>#NUM!</v>
      </c>
      <c r="AT23" s="40" t="e">
        <f>IF(AW23&gt;=12,AW23-12,AW23)</f>
        <v>#NUM!</v>
      </c>
      <c r="AU23" s="41" t="e">
        <f>IF(AX23&lt;=15,"半",0)</f>
        <v>#NUM!</v>
      </c>
      <c r="AV23" s="37" t="e">
        <f>DATEDIF(BN23,BR23,"y")</f>
        <v>#NUM!</v>
      </c>
      <c r="AW23" s="38" t="e">
        <f>IF(AX23&gt;=16,DATEDIF(BN23,BR23,"ym")+1,DATEDIF(BN23,BR23,"ym"))</f>
        <v>#NUM!</v>
      </c>
      <c r="AX23" s="39" t="e">
        <f>DATEDIF(BN23,BR23,"md")</f>
        <v>#NUM!</v>
      </c>
      <c r="AY23" s="40" t="e">
        <f>IF(BC23&gt;=12,DATEDIF(BO23,BQ23,"y")+1,DATEDIF(BO23,BQ23,"y"))</f>
        <v>#NUM!</v>
      </c>
      <c r="AZ23" s="40" t="e">
        <f>IF(BC23&gt;=12,BC23-12,BC23)</f>
        <v>#NUM!</v>
      </c>
      <c r="BA23" s="41" t="e">
        <f>IF(BD23&lt;=15,"半",0)</f>
        <v>#NUM!</v>
      </c>
      <c r="BB23" s="37" t="e">
        <f>DATEDIF(BO23,BQ23,"y")</f>
        <v>#NUM!</v>
      </c>
      <c r="BC23" s="38" t="e">
        <f>IF(BD23&gt;=16,DATEDIF(BO23,BQ23,"ym")+1,DATEDIF(BO23,BQ23,"ym"))</f>
        <v>#NUM!</v>
      </c>
      <c r="BD23" s="38" t="e">
        <f>DATEDIF(BO23,BQ23,"md")</f>
        <v>#NUM!</v>
      </c>
      <c r="BE23" s="40" t="e">
        <f>IF(BI23&gt;=12,DATEDIF(BO23,BR23,"y")+1,DATEDIF(BO23,BR23,"y"))</f>
        <v>#NUM!</v>
      </c>
      <c r="BF23" s="40" t="e">
        <f>IF(BI23&gt;=12,BI23-12,BI23)</f>
        <v>#NUM!</v>
      </c>
      <c r="BG23" s="41" t="e">
        <f>IF(BJ23&lt;=15,"半",0)</f>
        <v>#NUM!</v>
      </c>
      <c r="BH23" s="37" t="e">
        <f>DATEDIF(BO23,BR23,"y")</f>
        <v>#NUM!</v>
      </c>
      <c r="BI23" s="38" t="e">
        <f>IF(BJ23&gt;=16,DATEDIF(BO23,BR23,"ym")+1,DATEDIF(BO23,BR23,"ym"))</f>
        <v>#NUM!</v>
      </c>
      <c r="BJ23" s="39" t="e">
        <f>DATEDIF(BO23,BR23,"md")</f>
        <v>#NUM!</v>
      </c>
      <c r="BK23" s="38"/>
      <c r="BL23" s="45">
        <f>IF(J24="現在",$AJ$6,J24)</f>
        <v>0</v>
      </c>
      <c r="BM23" s="38">
        <v>1</v>
      </c>
      <c r="BN23" s="47">
        <f>IF(DAY(J23)&lt;=15,J23-DAY(J23)+1,J23-DAY(J23)+16)</f>
        <v>1</v>
      </c>
      <c r="BO23" s="47">
        <f>IF(DAY(BN23)=1,BN23+15,BX23)</f>
        <v>16</v>
      </c>
      <c r="BP23" s="48"/>
      <c r="BQ23" s="116">
        <f>IF(CG23&gt;=16,CE23,IF(J24="現在",$AJ$6-CG23+15,J24-CG23+15))</f>
        <v>15</v>
      </c>
      <c r="BR23" s="49">
        <f>IF(DAY(BQ23)=15,BQ23-DAY(BQ23),BQ23-DAY(BQ23)+15)</f>
        <v>0</v>
      </c>
      <c r="BS23" s="48"/>
      <c r="BT23" s="48"/>
      <c r="BU23" s="46">
        <f>YEAR(J23)</f>
        <v>1900</v>
      </c>
      <c r="BV23" s="50">
        <f>MONTH(J23)+1</f>
        <v>2</v>
      </c>
      <c r="BW23" s="51" t="str">
        <f>CONCATENATE(BU23,"/",BV23,"/",1)</f>
        <v>1900/2/1</v>
      </c>
      <c r="BX23" s="51">
        <f>BW23+1-1</f>
        <v>32</v>
      </c>
      <c r="BY23" s="51">
        <f>BW23-1</f>
        <v>31</v>
      </c>
      <c r="BZ23" s="46">
        <f>DAY(BY23)</f>
        <v>31</v>
      </c>
      <c r="CA23" s="46">
        <f>DAY(J23)</f>
        <v>0</v>
      </c>
      <c r="CB23" s="46">
        <f>YEAR(BL23)</f>
        <v>1900</v>
      </c>
      <c r="CC23" s="50">
        <f>IF(MONTH(BL23)=12,MONTH(BL23)-12+1,MONTH(BL23)+1)</f>
        <v>2</v>
      </c>
      <c r="CD23" s="51" t="str">
        <f>IF(CC23=1,CONCATENATE(CB23+1,"/",CC23,"/",1),CONCATENATE(CB23,"/",CC23,"/",1))</f>
        <v>1900/2/1</v>
      </c>
      <c r="CE23" s="51">
        <f>CD23-1</f>
        <v>31</v>
      </c>
      <c r="CF23" s="46">
        <f>DAY(CE23)</f>
        <v>31</v>
      </c>
      <c r="CG23" s="46">
        <f>DAY(BL23)</f>
        <v>0</v>
      </c>
    </row>
    <row r="24" spans="1:83" ht="12.75" customHeight="1">
      <c r="A24" s="307"/>
      <c r="B24" s="301"/>
      <c r="C24" s="302"/>
      <c r="D24" s="302"/>
      <c r="E24" s="302"/>
      <c r="F24" s="302"/>
      <c r="G24" s="303"/>
      <c r="H24" s="2" t="s">
        <v>21</v>
      </c>
      <c r="I24" s="2"/>
      <c r="J24" s="292"/>
      <c r="K24" s="293"/>
      <c r="L24" s="287"/>
      <c r="M24" s="251"/>
      <c r="N24" s="287"/>
      <c r="O24" s="289"/>
      <c r="P24" s="251"/>
      <c r="Q24" s="300"/>
      <c r="R24" s="105"/>
      <c r="S24" s="264"/>
      <c r="T24" s="251"/>
      <c r="U24" s="253"/>
      <c r="V24"/>
      <c r="Z24" s="46"/>
      <c r="AA24" s="46"/>
      <c r="AB24" s="46"/>
      <c r="AC24" s="119"/>
      <c r="AE24" s="309"/>
      <c r="AF24" s="296"/>
      <c r="AG24" s="298"/>
      <c r="AH24" s="284"/>
      <c r="AI24" s="286"/>
      <c r="AJ24" s="165"/>
      <c r="AK24"/>
      <c r="AL24"/>
      <c r="AM24" s="40"/>
      <c r="AN24" s="40"/>
      <c r="AO24" s="41"/>
      <c r="AP24" s="37"/>
      <c r="AQ24" s="38"/>
      <c r="AR24" s="39"/>
      <c r="AS24" s="40"/>
      <c r="AT24" s="40"/>
      <c r="AU24" s="41"/>
      <c r="AV24" s="37"/>
      <c r="AW24" s="38"/>
      <c r="AX24" s="39"/>
      <c r="AY24" s="40"/>
      <c r="AZ24" s="40"/>
      <c r="BA24" s="41"/>
      <c r="BB24" s="37"/>
      <c r="BC24" s="38"/>
      <c r="BD24" s="38"/>
      <c r="BE24" s="40"/>
      <c r="BF24" s="40"/>
      <c r="BG24" s="41"/>
      <c r="BH24" s="37"/>
      <c r="BI24" s="38"/>
      <c r="BJ24" s="39"/>
      <c r="BK24" s="38"/>
      <c r="BL24" s="45"/>
      <c r="BM24" s="38"/>
      <c r="BN24" s="47"/>
      <c r="BO24" s="47"/>
      <c r="BP24" s="48"/>
      <c r="BQ24" s="49"/>
      <c r="BR24" s="49"/>
      <c r="BS24" s="48"/>
      <c r="BT24" s="48"/>
      <c r="BV24" s="50"/>
      <c r="BW24" s="51"/>
      <c r="BX24" s="51"/>
      <c r="BY24" s="51"/>
      <c r="CC24" s="50"/>
      <c r="CD24" s="51"/>
      <c r="CE24" s="51"/>
    </row>
    <row r="25" spans="1:85" ht="12.75" customHeight="1">
      <c r="A25" s="265"/>
      <c r="B25" s="267"/>
      <c r="C25" s="268"/>
      <c r="D25" s="268"/>
      <c r="E25" s="268"/>
      <c r="F25" s="268"/>
      <c r="G25" s="269"/>
      <c r="H25" s="1" t="s">
        <v>20</v>
      </c>
      <c r="I25" s="7"/>
      <c r="J25" s="304"/>
      <c r="K25" s="305"/>
      <c r="L25" s="259">
        <f>IF($J25&lt;&gt;"",IF($AI25="0-",AS25,IF($AI25="+0",AY25,IF($AI25="+-",BE25,AM25))),"")</f>
      </c>
      <c r="M25" s="250">
        <f>IF($J25&lt;&gt;"",IF($AI25="0-",AT25,IF($AI25="+0",AZ25,IF($AI25="+-",BF25,AN25))),"")</f>
      </c>
      <c r="N25" s="259">
        <f>IF($J25&lt;&gt;"",IF($AI25="0-",AU25,IF($AI25="+0",BA25,IF($AI25="+-",BG25,AO25))),"")</f>
      </c>
      <c r="O25" s="288">
        <f>IF($R26="","",ROUNDDOWN($AG25/12,0))</f>
      </c>
      <c r="P25" s="250">
        <f>IF($R26="","",ROUNDDOWN(MOD($AG25,12),0))</f>
      </c>
      <c r="Q25" s="299">
        <f>IF($R26="","",IF((MOD($AG25,12)-$P25)&gt;=0.5,"半",0))</f>
      </c>
      <c r="R25" s="104"/>
      <c r="S25" s="263">
        <f>IF($R26="","",ROUNDDOWN($AG25*($R25/$R26)/12,0))</f>
      </c>
      <c r="T25" s="250">
        <f>IF($R26="","",ROUNDDOWN(MOD($AG25*($R25/$R26),12),0))</f>
      </c>
      <c r="U25" s="252">
        <f>IF(R26="","",IF((MOD($AG25*($R25/$R26),12)-$T25)&gt;=0.5,"半",0))</f>
      </c>
      <c r="V25"/>
      <c r="Z25" s="46"/>
      <c r="AA25" s="46"/>
      <c r="AB25" s="46"/>
      <c r="AC25" s="119"/>
      <c r="AE25" s="309"/>
      <c r="AF25" s="296"/>
      <c r="AG25" s="298">
        <f>IF(OR($AE25&lt;&gt;$AE27,$AE27=""),SUMIF($AE$13:$AE$60,$AE25,$AH$13:$AH$60),"")</f>
        <v>0</v>
      </c>
      <c r="AH25" s="284" t="e">
        <f>IF(AF25=2,0,L25*12+M25+COUNTIF(N25:N25,"半")*0.5)</f>
        <v>#VALUE!</v>
      </c>
      <c r="AI25" s="285"/>
      <c r="AJ25" s="291">
        <f>IF(AI25&lt;&gt;"",VLOOKUP(AI25,$AK$13:$AL$16,2),"")</f>
      </c>
      <c r="AK25"/>
      <c r="AL25"/>
      <c r="AM25" s="40">
        <f>IF(AQ25&gt;=12,DATEDIF(BN25,BQ25,"y")+1,DATEDIF(BN25,BQ25,"y"))</f>
        <v>0</v>
      </c>
      <c r="AN25" s="40">
        <f>IF(AQ25&gt;=12,AQ25-12,AQ25)</f>
        <v>0</v>
      </c>
      <c r="AO25" s="41" t="str">
        <f>IF(AR25&lt;=15,"半",0)</f>
        <v>半</v>
      </c>
      <c r="AP25" s="37">
        <f>DATEDIF(BN25,BQ25,"y")</f>
        <v>0</v>
      </c>
      <c r="AQ25" s="38">
        <f>IF(AR25&gt;=16,DATEDIF(BN25,BQ25,"ym")+1,DATEDIF(BN25,BQ25,"ym"))</f>
        <v>0</v>
      </c>
      <c r="AR25" s="39">
        <f>DATEDIF(BN25,BQ25,"md")</f>
        <v>14</v>
      </c>
      <c r="AS25" s="40" t="e">
        <f>IF(AW25&gt;=12,DATEDIF(BN25,BR25,"y")+1,DATEDIF(BN25,BR25,"y"))</f>
        <v>#NUM!</v>
      </c>
      <c r="AT25" s="40" t="e">
        <f>IF(AW25&gt;=12,AW25-12,AW25)</f>
        <v>#NUM!</v>
      </c>
      <c r="AU25" s="41" t="e">
        <f>IF(AX25&lt;=15,"半",0)</f>
        <v>#NUM!</v>
      </c>
      <c r="AV25" s="37" t="e">
        <f>DATEDIF(BN25,BR25,"y")</f>
        <v>#NUM!</v>
      </c>
      <c r="AW25" s="38" t="e">
        <f>IF(AX25&gt;=16,DATEDIF(BN25,BR25,"ym")+1,DATEDIF(BN25,BR25,"ym"))</f>
        <v>#NUM!</v>
      </c>
      <c r="AX25" s="39" t="e">
        <f>DATEDIF(BN25,BR25,"md")</f>
        <v>#NUM!</v>
      </c>
      <c r="AY25" s="40" t="e">
        <f>IF(BC25&gt;=12,DATEDIF(BO25,BQ25,"y")+1,DATEDIF(BO25,BQ25,"y"))</f>
        <v>#NUM!</v>
      </c>
      <c r="AZ25" s="40" t="e">
        <f>IF(BC25&gt;=12,BC25-12,BC25)</f>
        <v>#NUM!</v>
      </c>
      <c r="BA25" s="41" t="e">
        <f>IF(BD25&lt;=15,"半",0)</f>
        <v>#NUM!</v>
      </c>
      <c r="BB25" s="37" t="e">
        <f>DATEDIF(BO25,BQ25,"y")</f>
        <v>#NUM!</v>
      </c>
      <c r="BC25" s="38" t="e">
        <f>IF(BD25&gt;=16,DATEDIF(BO25,BQ25,"ym")+1,DATEDIF(BO25,BQ25,"ym"))</f>
        <v>#NUM!</v>
      </c>
      <c r="BD25" s="38" t="e">
        <f>DATEDIF(BO25,BQ25,"md")</f>
        <v>#NUM!</v>
      </c>
      <c r="BE25" s="40" t="e">
        <f>IF(BI25&gt;=12,DATEDIF(BO25,BR25,"y")+1,DATEDIF(BO25,BR25,"y"))</f>
        <v>#NUM!</v>
      </c>
      <c r="BF25" s="40" t="e">
        <f>IF(BI25&gt;=12,BI25-12,BI25)</f>
        <v>#NUM!</v>
      </c>
      <c r="BG25" s="41" t="e">
        <f>IF(BJ25&lt;=15,"半",0)</f>
        <v>#NUM!</v>
      </c>
      <c r="BH25" s="37" t="e">
        <f>DATEDIF(BO25,BR25,"y")</f>
        <v>#NUM!</v>
      </c>
      <c r="BI25" s="38" t="e">
        <f>IF(BJ25&gt;=16,DATEDIF(BO25,BR25,"ym")+1,DATEDIF(BO25,BR25,"ym"))</f>
        <v>#NUM!</v>
      </c>
      <c r="BJ25" s="39" t="e">
        <f>DATEDIF(BO25,BR25,"md")</f>
        <v>#NUM!</v>
      </c>
      <c r="BK25" s="38"/>
      <c r="BL25" s="45">
        <f>IF(J26="現在",$AJ$6,J26)</f>
        <v>0</v>
      </c>
      <c r="BM25" s="38">
        <v>2</v>
      </c>
      <c r="BN25" s="47">
        <f>IF(DAY(J25)&lt;=15,J25-DAY(J25)+1,J25-DAY(J25)+16)</f>
        <v>1</v>
      </c>
      <c r="BO25" s="47">
        <f>IF(DAY(BN25)=1,BN25+15,BX25)</f>
        <v>16</v>
      </c>
      <c r="BP25" s="48"/>
      <c r="BQ25" s="116">
        <f>IF(CG25&gt;=16,CE25,IF(J26="現在",$AJ$6-CG25+15,J26-CG25+15))</f>
        <v>15</v>
      </c>
      <c r="BR25" s="49">
        <f>IF(DAY(BQ25)=15,BQ25-DAY(BQ25),BQ25-DAY(BQ25)+15)</f>
        <v>0</v>
      </c>
      <c r="BS25" s="48"/>
      <c r="BT25" s="48"/>
      <c r="BU25" s="46">
        <f>YEAR(J25)</f>
        <v>1900</v>
      </c>
      <c r="BV25" s="50">
        <f>MONTH(J25)+1</f>
        <v>2</v>
      </c>
      <c r="BW25" s="51" t="str">
        <f>CONCATENATE(BU25,"/",BV25,"/",1)</f>
        <v>1900/2/1</v>
      </c>
      <c r="BX25" s="51">
        <f>BW25+1-1</f>
        <v>32</v>
      </c>
      <c r="BY25" s="51">
        <f>BW25-1</f>
        <v>31</v>
      </c>
      <c r="BZ25" s="46">
        <f>DAY(BY25)</f>
        <v>31</v>
      </c>
      <c r="CA25" s="46">
        <f>DAY(J25)</f>
        <v>0</v>
      </c>
      <c r="CB25" s="46">
        <f>YEAR(BL25)</f>
        <v>1900</v>
      </c>
      <c r="CC25" s="50">
        <f>IF(MONTH(BL25)=12,MONTH(BL25)-12+1,MONTH(BL25)+1)</f>
        <v>2</v>
      </c>
      <c r="CD25" s="51" t="str">
        <f>IF(CC25=1,CONCATENATE(CB25+1,"/",CC25,"/",1),CONCATENATE(CB25,"/",CC25,"/",1))</f>
        <v>1900/2/1</v>
      </c>
      <c r="CE25" s="51">
        <f>CD25-1</f>
        <v>31</v>
      </c>
      <c r="CF25" s="46">
        <f>DAY(CE25)</f>
        <v>31</v>
      </c>
      <c r="CG25" s="46">
        <f>DAY(BL25)</f>
        <v>0</v>
      </c>
    </row>
    <row r="26" spans="1:83" ht="12.75" customHeight="1">
      <c r="A26" s="307"/>
      <c r="B26" s="301"/>
      <c r="C26" s="302"/>
      <c r="D26" s="302"/>
      <c r="E26" s="302"/>
      <c r="F26" s="302"/>
      <c r="G26" s="303"/>
      <c r="H26" s="2" t="s">
        <v>21</v>
      </c>
      <c r="I26" s="2"/>
      <c r="J26" s="292"/>
      <c r="K26" s="293"/>
      <c r="L26" s="287"/>
      <c r="M26" s="251"/>
      <c r="N26" s="287"/>
      <c r="O26" s="289"/>
      <c r="P26" s="251"/>
      <c r="Q26" s="300"/>
      <c r="R26" s="105"/>
      <c r="S26" s="264"/>
      <c r="T26" s="251"/>
      <c r="U26" s="253"/>
      <c r="V26"/>
      <c r="Z26" s="46"/>
      <c r="AA26" s="46"/>
      <c r="AB26" s="46"/>
      <c r="AC26" s="119"/>
      <c r="AE26" s="309"/>
      <c r="AF26" s="296"/>
      <c r="AG26" s="298"/>
      <c r="AH26" s="284"/>
      <c r="AI26" s="308"/>
      <c r="AJ26" s="165"/>
      <c r="AK26"/>
      <c r="AL26"/>
      <c r="AM26" s="40"/>
      <c r="AN26" s="40"/>
      <c r="AO26" s="41"/>
      <c r="AP26" s="37"/>
      <c r="AQ26" s="38"/>
      <c r="AR26" s="39"/>
      <c r="AS26" s="40"/>
      <c r="AT26" s="40"/>
      <c r="AU26" s="41"/>
      <c r="AV26" s="37"/>
      <c r="AW26" s="38"/>
      <c r="AX26" s="39"/>
      <c r="AY26" s="40"/>
      <c r="AZ26" s="40"/>
      <c r="BA26" s="41"/>
      <c r="BB26" s="37"/>
      <c r="BC26" s="38"/>
      <c r="BD26" s="38"/>
      <c r="BE26" s="40"/>
      <c r="BF26" s="40"/>
      <c r="BG26" s="41"/>
      <c r="BH26" s="37"/>
      <c r="BI26" s="38"/>
      <c r="BJ26" s="39"/>
      <c r="BK26" s="38"/>
      <c r="BL26" s="45"/>
      <c r="BM26" s="38"/>
      <c r="BN26" s="47"/>
      <c r="BO26" s="47"/>
      <c r="BP26" s="48"/>
      <c r="BQ26" s="49"/>
      <c r="BR26" s="49"/>
      <c r="BS26" s="48"/>
      <c r="BT26" s="48"/>
      <c r="BV26" s="50"/>
      <c r="BW26" s="51"/>
      <c r="BX26" s="51"/>
      <c r="BY26" s="51"/>
      <c r="CC26" s="50"/>
      <c r="CD26" s="51"/>
      <c r="CE26" s="51"/>
    </row>
    <row r="27" spans="1:85" ht="12.75" customHeight="1">
      <c r="A27" s="265"/>
      <c r="B27" s="267"/>
      <c r="C27" s="268"/>
      <c r="D27" s="268"/>
      <c r="E27" s="268"/>
      <c r="F27" s="268"/>
      <c r="G27" s="269"/>
      <c r="H27" s="1" t="s">
        <v>20</v>
      </c>
      <c r="I27" s="7"/>
      <c r="J27" s="304"/>
      <c r="K27" s="305"/>
      <c r="L27" s="259">
        <f>IF($J27&lt;&gt;"",IF($AI27="0-",AS27,IF($AI27="+0",AY27,IF($AI27="+-",BE27,AM27))),"")</f>
      </c>
      <c r="M27" s="250">
        <f>IF($J27&lt;&gt;"",IF($AI27="0-",AT27,IF($AI27="+0",AZ27,IF($AI27="+-",BF27,AN27))),"")</f>
      </c>
      <c r="N27" s="259">
        <f>IF($J27&lt;&gt;"",IF($AI27="0-",AU27,IF($AI27="+0",BA27,IF($AI27="+-",BG27,AO27))),"")</f>
      </c>
      <c r="O27" s="288">
        <f>IF($R28="","",ROUNDDOWN($AG27/12,0))</f>
      </c>
      <c r="P27" s="250">
        <f>IF($R28="","",ROUNDDOWN(MOD($AG27,12),0))</f>
      </c>
      <c r="Q27" s="299">
        <f>IF($R28="","",IF((MOD($AG27,12)-$P27)&gt;=0.5,"半",0))</f>
      </c>
      <c r="R27" s="104"/>
      <c r="S27" s="263">
        <f>IF($R28="","",ROUNDDOWN($AG27*($R27/$R28)/12,0))</f>
      </c>
      <c r="T27" s="250">
        <f>IF($R28="","",ROUNDDOWN(MOD($AG27*($R27/$R28),12),0))</f>
      </c>
      <c r="U27" s="252">
        <f>IF(R28="","",IF((MOD($AG27*($R27/$R28),12)-$T27)&gt;=0.5,"半",0))</f>
      </c>
      <c r="V27"/>
      <c r="Z27" s="46"/>
      <c r="AA27" s="46"/>
      <c r="AB27" s="46"/>
      <c r="AC27" s="119"/>
      <c r="AE27" s="294"/>
      <c r="AF27" s="296"/>
      <c r="AG27" s="298">
        <f>IF(OR($AE27&lt;&gt;$AE29,$AE29=""),SUMIF($AE$13:$AE$60,$AE27,$AH$13:$AH$60),"")</f>
        <v>0</v>
      </c>
      <c r="AH27" s="284" t="e">
        <f>IF(AF27=2,0,L27*12+M27+COUNTIF(N27:N27,"半")*0.5)</f>
        <v>#VALUE!</v>
      </c>
      <c r="AI27" s="285"/>
      <c r="AJ27" s="291">
        <f>IF(AI27&lt;&gt;"",VLOOKUP(AI27,$AK$13:$AL$16,2),"")</f>
      </c>
      <c r="AK27"/>
      <c r="AL27"/>
      <c r="AM27" s="40">
        <f>IF(AQ27&gt;=12,DATEDIF(BN27,BQ27,"y")+1,DATEDIF(BN27,BQ27,"y"))</f>
        <v>0</v>
      </c>
      <c r="AN27" s="40">
        <f>IF(AQ27&gt;=12,AQ27-12,AQ27)</f>
        <v>0</v>
      </c>
      <c r="AO27" s="41" t="str">
        <f>IF(AR27&lt;=15,"半",0)</f>
        <v>半</v>
      </c>
      <c r="AP27" s="54">
        <f>DATEDIF(BN27,BQ27,"y")</f>
        <v>0</v>
      </c>
      <c r="AQ27" s="55">
        <f>IF(AR27&gt;=16,DATEDIF(BN27,BQ27,"ym")+1,DATEDIF(BN27,BQ27,"ym"))</f>
        <v>0</v>
      </c>
      <c r="AR27" s="56">
        <f>DATEDIF(BN27,BQ27,"md")</f>
        <v>14</v>
      </c>
      <c r="AS27" s="40" t="e">
        <f>IF(AW27&gt;=12,DATEDIF(BN27,BR27,"y")+1,DATEDIF(BN27,BR27,"y"))</f>
        <v>#NUM!</v>
      </c>
      <c r="AT27" s="40" t="e">
        <f>IF(AW27&gt;=12,AW27-12,AW27)</f>
        <v>#NUM!</v>
      </c>
      <c r="AU27" s="41" t="e">
        <f>IF(AX27&lt;=15,"半",0)</f>
        <v>#NUM!</v>
      </c>
      <c r="AV27" s="54" t="e">
        <f>DATEDIF(BN27,BR27,"y")</f>
        <v>#NUM!</v>
      </c>
      <c r="AW27" s="55" t="e">
        <f>IF(AX27&gt;=16,DATEDIF(BN27,BR27,"ym")+1,DATEDIF(BN27,BR27,"ym"))</f>
        <v>#NUM!</v>
      </c>
      <c r="AX27" s="56" t="e">
        <f>DATEDIF(BN27,BR27,"md")</f>
        <v>#NUM!</v>
      </c>
      <c r="AY27" s="40" t="e">
        <f>IF(BC27&gt;=12,DATEDIF(BO27,BQ27,"y")+1,DATEDIF(BO27,BQ27,"y"))</f>
        <v>#NUM!</v>
      </c>
      <c r="AZ27" s="40" t="e">
        <f>IF(BC27&gt;=12,BC27-12,BC27)</f>
        <v>#NUM!</v>
      </c>
      <c r="BA27" s="41" t="e">
        <f>IF(BD27&lt;=15,"半",0)</f>
        <v>#NUM!</v>
      </c>
      <c r="BB27" s="54" t="e">
        <f>DATEDIF(BO27,BQ27,"y")</f>
        <v>#NUM!</v>
      </c>
      <c r="BC27" s="55" t="e">
        <f>IF(BD27&gt;=16,DATEDIF(BO27,BQ27,"ym")+1,DATEDIF(BO27,BQ27,"ym"))</f>
        <v>#NUM!</v>
      </c>
      <c r="BD27" s="55" t="e">
        <f>DATEDIF(BO27,BQ27,"md")</f>
        <v>#NUM!</v>
      </c>
      <c r="BE27" s="40" t="e">
        <f>IF(BI27&gt;=12,DATEDIF(BO27,BR27,"y")+1,DATEDIF(BO27,BR27,"y"))</f>
        <v>#NUM!</v>
      </c>
      <c r="BF27" s="40" t="e">
        <f>IF(BI27&gt;=12,BI27-12,BI27)</f>
        <v>#NUM!</v>
      </c>
      <c r="BG27" s="41" t="e">
        <f>IF(BJ27&lt;=15,"半",0)</f>
        <v>#NUM!</v>
      </c>
      <c r="BH27" s="54" t="e">
        <f>DATEDIF(BO27,BR27,"y")</f>
        <v>#NUM!</v>
      </c>
      <c r="BI27" s="55" t="e">
        <f>IF(BJ27&gt;=16,DATEDIF(BO27,BR27,"ym")+1,DATEDIF(BO27,BR27,"ym"))</f>
        <v>#NUM!</v>
      </c>
      <c r="BJ27" s="56" t="e">
        <f>DATEDIF(BO27,BR27,"md")</f>
        <v>#NUM!</v>
      </c>
      <c r="BK27" s="38"/>
      <c r="BL27" s="45">
        <f>IF(J28="現在",$AJ$6,J28)</f>
        <v>0</v>
      </c>
      <c r="BM27" s="38">
        <v>0</v>
      </c>
      <c r="BN27" s="47">
        <f>IF(DAY(J27)&lt;=15,J27-DAY(J27)+1,J27-DAY(J27)+16)</f>
        <v>1</v>
      </c>
      <c r="BO27" s="47">
        <f>IF(DAY(BN27)=1,BN27+15,BX27)</f>
        <v>16</v>
      </c>
      <c r="BP27" s="48"/>
      <c r="BQ27" s="116">
        <f>IF(CG27&gt;=16,CE27,IF(J28="現在",$AJ$6-CG27+15,J28-CG27+15))</f>
        <v>15</v>
      </c>
      <c r="BR27" s="49">
        <f>IF(DAY(BQ27)=15,BQ27-DAY(BQ27),BQ27-DAY(BQ27)+15)</f>
        <v>0</v>
      </c>
      <c r="BS27" s="48"/>
      <c r="BT27" s="48"/>
      <c r="BU27" s="46">
        <f>YEAR(J27)</f>
        <v>1900</v>
      </c>
      <c r="BV27" s="50">
        <f>MONTH(J27)+1</f>
        <v>2</v>
      </c>
      <c r="BW27" s="51" t="str">
        <f>CONCATENATE(BU27,"/",BV27,"/",1)</f>
        <v>1900/2/1</v>
      </c>
      <c r="BX27" s="51">
        <f>BW27+1-1</f>
        <v>32</v>
      </c>
      <c r="BY27" s="51">
        <f>BW27-1</f>
        <v>31</v>
      </c>
      <c r="BZ27" s="46">
        <f>DAY(BY27)</f>
        <v>31</v>
      </c>
      <c r="CA27" s="46">
        <f>DAY(J27)</f>
        <v>0</v>
      </c>
      <c r="CB27" s="46">
        <f>YEAR(BL27)</f>
        <v>1900</v>
      </c>
      <c r="CC27" s="50">
        <f>IF(MONTH(BL27)=12,MONTH(BL27)-12+1,MONTH(BL27)+1)</f>
        <v>2</v>
      </c>
      <c r="CD27" s="51" t="str">
        <f>IF(CC27=1,CONCATENATE(CB27+1,"/",CC27,"/",1),CONCATENATE(CB27,"/",CC27,"/",1))</f>
        <v>1900/2/1</v>
      </c>
      <c r="CE27" s="51">
        <f>CD27-1</f>
        <v>31</v>
      </c>
      <c r="CF27" s="46">
        <f>DAY(CE27)</f>
        <v>31</v>
      </c>
      <c r="CG27" s="46">
        <f>DAY(BL27)</f>
        <v>0</v>
      </c>
    </row>
    <row r="28" spans="1:83" ht="12.75" customHeight="1">
      <c r="A28" s="307"/>
      <c r="B28" s="301"/>
      <c r="C28" s="302"/>
      <c r="D28" s="302"/>
      <c r="E28" s="302"/>
      <c r="F28" s="302"/>
      <c r="G28" s="303"/>
      <c r="H28" s="2" t="s">
        <v>21</v>
      </c>
      <c r="I28" s="2"/>
      <c r="J28" s="292"/>
      <c r="K28" s="293"/>
      <c r="L28" s="287"/>
      <c r="M28" s="251"/>
      <c r="N28" s="287"/>
      <c r="O28" s="289"/>
      <c r="P28" s="251"/>
      <c r="Q28" s="300"/>
      <c r="R28" s="105"/>
      <c r="S28" s="264"/>
      <c r="T28" s="251"/>
      <c r="U28" s="253"/>
      <c r="V28"/>
      <c r="Z28" s="46"/>
      <c r="AA28" s="46"/>
      <c r="AB28" s="46"/>
      <c r="AC28" s="119"/>
      <c r="AE28" s="294"/>
      <c r="AF28" s="296"/>
      <c r="AG28" s="298"/>
      <c r="AH28" s="284"/>
      <c r="AI28" s="308"/>
      <c r="AJ28" s="165"/>
      <c r="AK28"/>
      <c r="AL28"/>
      <c r="AM28" s="40"/>
      <c r="AN28" s="40"/>
      <c r="AO28" s="41"/>
      <c r="AP28" s="37"/>
      <c r="AQ28" s="38"/>
      <c r="AR28" s="39"/>
      <c r="AS28" s="40"/>
      <c r="AT28" s="40"/>
      <c r="AU28" s="41"/>
      <c r="AV28" s="37"/>
      <c r="AW28" s="38"/>
      <c r="AX28" s="39"/>
      <c r="AY28" s="40"/>
      <c r="AZ28" s="40"/>
      <c r="BA28" s="41"/>
      <c r="BB28" s="37"/>
      <c r="BC28" s="38"/>
      <c r="BD28" s="38"/>
      <c r="BE28" s="40"/>
      <c r="BF28" s="40"/>
      <c r="BG28" s="41"/>
      <c r="BH28" s="37"/>
      <c r="BI28" s="38"/>
      <c r="BJ28" s="39"/>
      <c r="BK28" s="38"/>
      <c r="BL28" s="45"/>
      <c r="BM28" s="38"/>
      <c r="BN28" s="47"/>
      <c r="BO28" s="47"/>
      <c r="BP28" s="48"/>
      <c r="BQ28" s="49"/>
      <c r="BR28" s="49"/>
      <c r="BS28" s="48"/>
      <c r="BT28" s="48"/>
      <c r="BV28" s="50"/>
      <c r="BW28" s="51"/>
      <c r="BX28" s="51"/>
      <c r="BY28" s="51"/>
      <c r="CC28" s="50"/>
      <c r="CD28" s="51"/>
      <c r="CE28" s="51"/>
    </row>
    <row r="29" spans="1:85" ht="12.75" customHeight="1">
      <c r="A29" s="265"/>
      <c r="B29" s="267"/>
      <c r="C29" s="268"/>
      <c r="D29" s="268"/>
      <c r="E29" s="268"/>
      <c r="F29" s="268"/>
      <c r="G29" s="269"/>
      <c r="H29" s="1" t="s">
        <v>20</v>
      </c>
      <c r="I29" s="7"/>
      <c r="J29" s="304"/>
      <c r="K29" s="305"/>
      <c r="L29" s="263">
        <f>IF($J29&lt;&gt;"",IF($AI29="0-",AS29,IF($AI29="+0",AY29,IF($AI29="+-",BE29,AM29))),"")</f>
      </c>
      <c r="M29" s="250">
        <f>IF($J29&lt;&gt;"",IF($AI29="0-",AT29,IF($AI29="+0",AZ29,IF($AI29="+-",BF29,AN29))),"")</f>
      </c>
      <c r="N29" s="252">
        <f>IF($J29&lt;&gt;"",IF($AI29="0-",AU29,IF($AI29="+0",BA29,IF($AI29="+-",BG29,AO29))),"")</f>
      </c>
      <c r="O29" s="288">
        <f>IF($R30="","",ROUNDDOWN($AG29/12,0))</f>
      </c>
      <c r="P29" s="250">
        <f>IF($R30="","",ROUNDDOWN(MOD($AG29,12),0))</f>
      </c>
      <c r="Q29" s="299">
        <f>IF($R30="","",IF((MOD($AG29,12)-$P29)&gt;=0.5,"半",0))</f>
      </c>
      <c r="R29" s="104"/>
      <c r="S29" s="263">
        <f>IF($R30="","",ROUNDDOWN($AG29*($R29/$R30)/12,0))</f>
      </c>
      <c r="T29" s="250">
        <f>IF($R30="","",ROUNDDOWN(MOD($AG29*($R29/$R30),12),0))</f>
      </c>
      <c r="U29" s="252">
        <f>IF(R30="","",IF((MOD($AG29*($R29/$R30),12)-$T29)&gt;=0.5,"半",0))</f>
      </c>
      <c r="V29"/>
      <c r="Z29" s="46"/>
      <c r="AA29" s="46"/>
      <c r="AB29" s="46"/>
      <c r="AC29" s="119"/>
      <c r="AE29" s="309"/>
      <c r="AF29" s="296"/>
      <c r="AG29" s="298">
        <f>IF(OR($AE29&lt;&gt;$AE31,$AE31=""),SUMIF($AE$13:$AE$60,$AE29,$AH$13:$AH$60),"")</f>
        <v>0</v>
      </c>
      <c r="AH29" s="284" t="e">
        <f>IF(AF29=2,0,L29*12+M29+COUNTIF(N29:N29,"半")*0.5)</f>
        <v>#VALUE!</v>
      </c>
      <c r="AI29" s="285"/>
      <c r="AJ29" s="291">
        <f>IF(AI29&lt;&gt;"",VLOOKUP(AI29,$AK$13:$AL$16,2),"")</f>
      </c>
      <c r="AK29"/>
      <c r="AL29"/>
      <c r="AM29" s="40">
        <f>IF(AQ29&gt;=12,DATEDIF(BN29,BQ29,"y")+1,DATEDIF(BN29,BQ29,"y"))</f>
        <v>0</v>
      </c>
      <c r="AN29" s="40">
        <f>IF(AQ29&gt;=12,AQ29-12,AQ29)</f>
        <v>0</v>
      </c>
      <c r="AO29" s="41" t="str">
        <f>IF(AR29&lt;=15,"半",0)</f>
        <v>半</v>
      </c>
      <c r="AP29" s="37">
        <f>DATEDIF(BN29,BQ29,"y")</f>
        <v>0</v>
      </c>
      <c r="AQ29" s="38">
        <f>IF(AR29&gt;=16,DATEDIF(BN29,BQ29,"ym")+1,DATEDIF(BN29,BQ29,"ym"))</f>
        <v>0</v>
      </c>
      <c r="AR29" s="39">
        <f>DATEDIF(BN29,BQ29,"md")</f>
        <v>14</v>
      </c>
      <c r="AS29" s="40" t="e">
        <f>IF(AW29&gt;=12,DATEDIF(BN29,BR29,"y")+1,DATEDIF(BN29,BR29,"y"))</f>
        <v>#NUM!</v>
      </c>
      <c r="AT29" s="40" t="e">
        <f>IF(AW29&gt;=12,AW29-12,AW29)</f>
        <v>#NUM!</v>
      </c>
      <c r="AU29" s="41" t="e">
        <f>IF(AX29&lt;=15,"半",0)</f>
        <v>#NUM!</v>
      </c>
      <c r="AV29" s="37" t="e">
        <f>DATEDIF(BN29,BR29,"y")</f>
        <v>#NUM!</v>
      </c>
      <c r="AW29" s="38" t="e">
        <f>IF(AX29&gt;=16,DATEDIF(BN29,BR29,"ym")+1,DATEDIF(BN29,BR29,"ym"))</f>
        <v>#NUM!</v>
      </c>
      <c r="AX29" s="39" t="e">
        <f>DATEDIF(BN29,BR29,"md")</f>
        <v>#NUM!</v>
      </c>
      <c r="AY29" s="40" t="e">
        <f>IF(BC29&gt;=12,DATEDIF(BO29,BQ29,"y")+1,DATEDIF(BO29,BQ29,"y"))</f>
        <v>#NUM!</v>
      </c>
      <c r="AZ29" s="40" t="e">
        <f>IF(BC29&gt;=12,BC29-12,BC29)</f>
        <v>#NUM!</v>
      </c>
      <c r="BA29" s="41" t="e">
        <f>IF(BD29&lt;=15,"半",0)</f>
        <v>#NUM!</v>
      </c>
      <c r="BB29" s="37" t="e">
        <f>DATEDIF(BO29,BQ29,"y")</f>
        <v>#NUM!</v>
      </c>
      <c r="BC29" s="38" t="e">
        <f>IF(BD29&gt;=16,DATEDIF(BO29,BQ29,"ym")+1,DATEDIF(BO29,BQ29,"ym"))</f>
        <v>#NUM!</v>
      </c>
      <c r="BD29" s="38" t="e">
        <f>DATEDIF(BO29,BQ29,"md")</f>
        <v>#NUM!</v>
      </c>
      <c r="BE29" s="40" t="e">
        <f>IF(BI29&gt;=12,DATEDIF(BO29,BR29,"y")+1,DATEDIF(BO29,BR29,"y"))</f>
        <v>#NUM!</v>
      </c>
      <c r="BF29" s="40" t="e">
        <f>IF(BI29&gt;=12,BI29-12,BI29)</f>
        <v>#NUM!</v>
      </c>
      <c r="BG29" s="41" t="e">
        <f>IF(BJ29&lt;=15,"半",0)</f>
        <v>#NUM!</v>
      </c>
      <c r="BH29" s="37" t="e">
        <f>DATEDIF(BO29,BR29,"y")</f>
        <v>#NUM!</v>
      </c>
      <c r="BI29" s="38" t="e">
        <f>IF(BJ29&gt;=16,DATEDIF(BO29,BR29,"ym")+1,DATEDIF(BO29,BR29,"ym"))</f>
        <v>#NUM!</v>
      </c>
      <c r="BJ29" s="39" t="e">
        <f>DATEDIF(BO29,BR29,"md")</f>
        <v>#NUM!</v>
      </c>
      <c r="BK29" s="38"/>
      <c r="BL29" s="45">
        <f>IF(J30="現在",$AJ$6,J30)</f>
        <v>0</v>
      </c>
      <c r="BM29" s="38">
        <v>1</v>
      </c>
      <c r="BN29" s="47">
        <f>IF(DAY(J29)&lt;=15,J29-DAY(J29)+1,J29-DAY(J29)+16)</f>
        <v>1</v>
      </c>
      <c r="BO29" s="47">
        <f>IF(DAY(BN29)=1,BN29+15,BX29)</f>
        <v>16</v>
      </c>
      <c r="BP29" s="48"/>
      <c r="BQ29" s="116">
        <f>IF(CG29&gt;=16,CE29,IF(J30="現在",$AJ$6-CG29+15,J30-CG29+15))</f>
        <v>15</v>
      </c>
      <c r="BR29" s="49">
        <f>IF(DAY(BQ29)=15,BQ29-DAY(BQ29),BQ29-DAY(BQ29)+15)</f>
        <v>0</v>
      </c>
      <c r="BS29" s="48"/>
      <c r="BT29" s="48"/>
      <c r="BU29" s="46">
        <f>YEAR(J29)</f>
        <v>1900</v>
      </c>
      <c r="BV29" s="50">
        <f>MONTH(J29)+1</f>
        <v>2</v>
      </c>
      <c r="BW29" s="51" t="str">
        <f>CONCATENATE(BU29,"/",BV29,"/",1)</f>
        <v>1900/2/1</v>
      </c>
      <c r="BX29" s="51">
        <f>BW29+1-1</f>
        <v>32</v>
      </c>
      <c r="BY29" s="51">
        <f>BW29-1</f>
        <v>31</v>
      </c>
      <c r="BZ29" s="46">
        <f>DAY(BY29)</f>
        <v>31</v>
      </c>
      <c r="CA29" s="46">
        <f>DAY(J29)</f>
        <v>0</v>
      </c>
      <c r="CB29" s="46">
        <f>YEAR(BL29)</f>
        <v>1900</v>
      </c>
      <c r="CC29" s="50">
        <f>IF(MONTH(BL29)=12,MONTH(BL29)-12+1,MONTH(BL29)+1)</f>
        <v>2</v>
      </c>
      <c r="CD29" s="51" t="str">
        <f>IF(CC29=1,CONCATENATE(CB29+1,"/",CC29,"/",1),CONCATENATE(CB29,"/",CC29,"/",1))</f>
        <v>1900/2/1</v>
      </c>
      <c r="CE29" s="51">
        <f>CD29-1</f>
        <v>31</v>
      </c>
      <c r="CF29" s="46">
        <f>DAY(CE29)</f>
        <v>31</v>
      </c>
      <c r="CG29" s="46">
        <f>DAY(BL29)</f>
        <v>0</v>
      </c>
    </row>
    <row r="30" spans="1:83" ht="12.75" customHeight="1">
      <c r="A30" s="307"/>
      <c r="B30" s="301"/>
      <c r="C30" s="302"/>
      <c r="D30" s="302"/>
      <c r="E30" s="302"/>
      <c r="F30" s="302"/>
      <c r="G30" s="303"/>
      <c r="H30" s="2" t="s">
        <v>21</v>
      </c>
      <c r="I30" s="2"/>
      <c r="J30" s="292"/>
      <c r="K30" s="293"/>
      <c r="L30" s="264"/>
      <c r="M30" s="251"/>
      <c r="N30" s="253"/>
      <c r="O30" s="289"/>
      <c r="P30" s="251"/>
      <c r="Q30" s="300"/>
      <c r="R30" s="105"/>
      <c r="S30" s="264"/>
      <c r="T30" s="251"/>
      <c r="U30" s="253"/>
      <c r="V30"/>
      <c r="Z30" s="46"/>
      <c r="AA30" s="46"/>
      <c r="AB30" s="46"/>
      <c r="AC30" s="119"/>
      <c r="AE30" s="309"/>
      <c r="AF30" s="296"/>
      <c r="AG30" s="298"/>
      <c r="AH30" s="284"/>
      <c r="AI30" s="308"/>
      <c r="AJ30" s="165"/>
      <c r="AK30"/>
      <c r="AL30"/>
      <c r="AM30" s="40"/>
      <c r="AN30" s="40"/>
      <c r="AO30" s="41"/>
      <c r="AP30" s="37"/>
      <c r="AQ30" s="38"/>
      <c r="AR30" s="39"/>
      <c r="AS30" s="40"/>
      <c r="AT30" s="40"/>
      <c r="AU30" s="41"/>
      <c r="AV30" s="37"/>
      <c r="AW30" s="38"/>
      <c r="AX30" s="39"/>
      <c r="AY30" s="40"/>
      <c r="AZ30" s="40"/>
      <c r="BA30" s="41"/>
      <c r="BB30" s="37"/>
      <c r="BC30" s="38"/>
      <c r="BD30" s="38"/>
      <c r="BE30" s="40"/>
      <c r="BF30" s="40"/>
      <c r="BG30" s="41"/>
      <c r="BH30" s="37"/>
      <c r="BI30" s="38"/>
      <c r="BJ30" s="39"/>
      <c r="BK30" s="38"/>
      <c r="BL30" s="45"/>
      <c r="BM30" s="38"/>
      <c r="BN30" s="47"/>
      <c r="BO30" s="47"/>
      <c r="BP30" s="48"/>
      <c r="BQ30" s="49"/>
      <c r="BR30" s="49"/>
      <c r="BS30" s="48"/>
      <c r="BT30" s="48"/>
      <c r="BV30" s="50"/>
      <c r="BW30" s="51"/>
      <c r="BX30" s="51"/>
      <c r="BY30" s="51"/>
      <c r="CC30" s="50"/>
      <c r="CD30" s="51"/>
      <c r="CE30" s="51"/>
    </row>
    <row r="31" spans="1:85" ht="12.75" customHeight="1">
      <c r="A31" s="265"/>
      <c r="B31" s="267"/>
      <c r="C31" s="268"/>
      <c r="D31" s="268"/>
      <c r="E31" s="268"/>
      <c r="F31" s="268"/>
      <c r="G31" s="269"/>
      <c r="H31" s="1" t="s">
        <v>20</v>
      </c>
      <c r="I31" s="7"/>
      <c r="J31" s="304"/>
      <c r="K31" s="305"/>
      <c r="L31" s="263">
        <f>IF($J31&lt;&gt;"",IF($AI31="0-",AS31,IF($AI31="+0",AY31,IF($AI31="+-",BE31,AM31))),"")</f>
      </c>
      <c r="M31" s="250">
        <f>IF($J31&lt;&gt;"",IF($AI31="0-",AT31,IF($AI31="+0",AZ31,IF($AI31="+-",BF31,AN31))),"")</f>
      </c>
      <c r="N31" s="252">
        <f>IF($J31&lt;&gt;"",IF($AI31="0-",AU31,IF($AI31="+0",BA31,IF($AI31="+-",BG31,AO31))),"")</f>
      </c>
      <c r="O31" s="288">
        <f>IF($R32="","",ROUNDDOWN($AG31/12,0))</f>
      </c>
      <c r="P31" s="250">
        <f>IF($R32="","",ROUNDDOWN(MOD($AG31,12),0))</f>
      </c>
      <c r="Q31" s="299">
        <f>IF($R32="","",IF((MOD($AG31,12)-$P31)&gt;=0.5,"半",0))</f>
      </c>
      <c r="R31" s="104"/>
      <c r="S31" s="263">
        <f>IF($R32="","",ROUNDDOWN($AG31*($R31/$R32)/12,0))</f>
      </c>
      <c r="T31" s="250">
        <f>IF($R32="","",ROUNDDOWN(MOD($AG31*($R31/$R32),12),0))</f>
      </c>
      <c r="U31" s="252">
        <f>IF(R32="","",IF((MOD($AG31*($R31/$R32),12)-$T31)&gt;=0.5,"半",0))</f>
      </c>
      <c r="V31"/>
      <c r="Z31" s="46"/>
      <c r="AA31" s="46"/>
      <c r="AB31" s="46"/>
      <c r="AC31" s="119"/>
      <c r="AE31" s="309"/>
      <c r="AF31" s="296"/>
      <c r="AG31" s="298">
        <f>IF(OR($AE31&lt;&gt;$AE33,$AE33=""),SUMIF($AE$13:$AE$60,$AE31,$AH$13:$AH$60),"")</f>
        <v>0</v>
      </c>
      <c r="AH31" s="284" t="e">
        <f>IF(AF31=2,0,L31*12+M31+COUNTIF(N31:N31,"半")*0.5)</f>
        <v>#VALUE!</v>
      </c>
      <c r="AI31" s="285"/>
      <c r="AJ31" s="291">
        <f>IF(AI31&lt;&gt;"",VLOOKUP(AI31,$AK$13:$AL$16,2),"")</f>
      </c>
      <c r="AK31"/>
      <c r="AL31"/>
      <c r="AM31" s="40">
        <f>IF(AQ31&gt;=12,DATEDIF(BN31,BQ31,"y")+1,DATEDIF(BN31,BQ31,"y"))</f>
        <v>0</v>
      </c>
      <c r="AN31" s="40">
        <f>IF(AQ31&gt;=12,AQ31-12,AQ31)</f>
        <v>0</v>
      </c>
      <c r="AO31" s="41" t="str">
        <f>IF(AR31&lt;=15,"半",0)</f>
        <v>半</v>
      </c>
      <c r="AP31" s="37">
        <f>DATEDIF(BN31,BQ31,"y")</f>
        <v>0</v>
      </c>
      <c r="AQ31" s="38">
        <f>IF(AR31&gt;=16,DATEDIF(BN31,BQ31,"ym")+1,DATEDIF(BN31,BQ31,"ym"))</f>
        <v>0</v>
      </c>
      <c r="AR31" s="39">
        <f>DATEDIF(BN31,BQ31,"md")</f>
        <v>14</v>
      </c>
      <c r="AS31" s="40" t="e">
        <f>IF(AW31&gt;=12,DATEDIF(BN31,BR31,"y")+1,DATEDIF(BN31,BR31,"y"))</f>
        <v>#NUM!</v>
      </c>
      <c r="AT31" s="40" t="e">
        <f>IF(AW31&gt;=12,AW31-12,AW31)</f>
        <v>#NUM!</v>
      </c>
      <c r="AU31" s="41" t="e">
        <f>IF(AX31&lt;=15,"半",0)</f>
        <v>#NUM!</v>
      </c>
      <c r="AV31" s="37" t="e">
        <f>DATEDIF(BN31,BR31,"y")</f>
        <v>#NUM!</v>
      </c>
      <c r="AW31" s="38" t="e">
        <f>IF(AX31&gt;=16,DATEDIF(BN31,BR31,"ym")+1,DATEDIF(BN31,BR31,"ym"))</f>
        <v>#NUM!</v>
      </c>
      <c r="AX31" s="39" t="e">
        <f>DATEDIF(BN31,BR31,"md")</f>
        <v>#NUM!</v>
      </c>
      <c r="AY31" s="40" t="e">
        <f>IF(BC31&gt;=12,DATEDIF(BO31,BQ31,"y")+1,DATEDIF(BO31,BQ31,"y"))</f>
        <v>#NUM!</v>
      </c>
      <c r="AZ31" s="40" t="e">
        <f>IF(BC31&gt;=12,BC31-12,BC31)</f>
        <v>#NUM!</v>
      </c>
      <c r="BA31" s="41" t="e">
        <f>IF(BD31&lt;=15,"半",0)</f>
        <v>#NUM!</v>
      </c>
      <c r="BB31" s="37" t="e">
        <f>DATEDIF(BO31,BQ31,"y")</f>
        <v>#NUM!</v>
      </c>
      <c r="BC31" s="38" t="e">
        <f>IF(BD31&gt;=16,DATEDIF(BO31,BQ31,"ym")+1,DATEDIF(BO31,BQ31,"ym"))</f>
        <v>#NUM!</v>
      </c>
      <c r="BD31" s="38" t="e">
        <f>DATEDIF(BO31,BQ31,"md")</f>
        <v>#NUM!</v>
      </c>
      <c r="BE31" s="40" t="e">
        <f>IF(BI31&gt;=12,DATEDIF(BO31,BR31,"y")+1,DATEDIF(BO31,BR31,"y"))</f>
        <v>#NUM!</v>
      </c>
      <c r="BF31" s="40" t="e">
        <f>IF(BI31&gt;=12,BI31-12,BI31)</f>
        <v>#NUM!</v>
      </c>
      <c r="BG31" s="41" t="e">
        <f>IF(BJ31&lt;=15,"半",0)</f>
        <v>#NUM!</v>
      </c>
      <c r="BH31" s="37" t="e">
        <f>DATEDIF(BO31,BR31,"y")</f>
        <v>#NUM!</v>
      </c>
      <c r="BI31" s="38" t="e">
        <f>IF(BJ31&gt;=16,DATEDIF(BO31,BR31,"ym")+1,DATEDIF(BO31,BR31,"ym"))</f>
        <v>#NUM!</v>
      </c>
      <c r="BJ31" s="39" t="e">
        <f>DATEDIF(BO31,BR31,"md")</f>
        <v>#NUM!</v>
      </c>
      <c r="BK31" s="38"/>
      <c r="BL31" s="45">
        <f>IF(J32="現在",$AJ$6,J32)</f>
        <v>0</v>
      </c>
      <c r="BM31" s="38">
        <v>2</v>
      </c>
      <c r="BN31" s="47">
        <f>IF(DAY(J31)&lt;=15,J31-DAY(J31)+1,J31-DAY(J31)+16)</f>
        <v>1</v>
      </c>
      <c r="BO31" s="47">
        <f>IF(DAY(BN31)=1,BN31+15,BX31)</f>
        <v>16</v>
      </c>
      <c r="BP31" s="48"/>
      <c r="BQ31" s="116">
        <f>IF(CG31&gt;=16,CE31,IF(J32="現在",$AJ$6-CG31+15,J32-CG31+15))</f>
        <v>15</v>
      </c>
      <c r="BR31" s="49">
        <f>IF(DAY(BQ31)=15,BQ31-DAY(BQ31),BQ31-DAY(BQ31)+15)</f>
        <v>0</v>
      </c>
      <c r="BS31" s="48"/>
      <c r="BT31" s="48"/>
      <c r="BU31" s="46">
        <f>YEAR(J31)</f>
        <v>1900</v>
      </c>
      <c r="BV31" s="50">
        <f>MONTH(J31)+1</f>
        <v>2</v>
      </c>
      <c r="BW31" s="51" t="str">
        <f>CONCATENATE(BU31,"/",BV31,"/",1)</f>
        <v>1900/2/1</v>
      </c>
      <c r="BX31" s="51">
        <f>BW31+1-1</f>
        <v>32</v>
      </c>
      <c r="BY31" s="51">
        <f>BW31-1</f>
        <v>31</v>
      </c>
      <c r="BZ31" s="46">
        <f>DAY(BY31)</f>
        <v>31</v>
      </c>
      <c r="CA31" s="46">
        <f>DAY(J31)</f>
        <v>0</v>
      </c>
      <c r="CB31" s="46">
        <f>YEAR(BL31)</f>
        <v>1900</v>
      </c>
      <c r="CC31" s="50">
        <f>IF(MONTH(BL31)=12,MONTH(BL31)-12+1,MONTH(BL31)+1)</f>
        <v>2</v>
      </c>
      <c r="CD31" s="51" t="str">
        <f>IF(CC31=1,CONCATENATE(CB31+1,"/",CC31,"/",1),CONCATENATE(CB31,"/",CC31,"/",1))</f>
        <v>1900/2/1</v>
      </c>
      <c r="CE31" s="51">
        <f>CD31-1</f>
        <v>31</v>
      </c>
      <c r="CF31" s="46">
        <f>DAY(CE31)</f>
        <v>31</v>
      </c>
      <c r="CG31" s="46">
        <f>DAY(BL31)</f>
        <v>0</v>
      </c>
    </row>
    <row r="32" spans="1:83" ht="12.75" customHeight="1">
      <c r="A32" s="307"/>
      <c r="B32" s="301"/>
      <c r="C32" s="302"/>
      <c r="D32" s="302"/>
      <c r="E32" s="302"/>
      <c r="F32" s="302"/>
      <c r="G32" s="303"/>
      <c r="H32" s="2" t="s">
        <v>21</v>
      </c>
      <c r="I32" s="2"/>
      <c r="J32" s="292"/>
      <c r="K32" s="293"/>
      <c r="L32" s="264"/>
      <c r="M32" s="251"/>
      <c r="N32" s="253"/>
      <c r="O32" s="289"/>
      <c r="P32" s="251"/>
      <c r="Q32" s="300"/>
      <c r="R32" s="105"/>
      <c r="S32" s="264"/>
      <c r="T32" s="251"/>
      <c r="U32" s="253"/>
      <c r="V32"/>
      <c r="Z32" s="46"/>
      <c r="AA32" s="46"/>
      <c r="AB32" s="46"/>
      <c r="AC32" s="119"/>
      <c r="AE32" s="309"/>
      <c r="AF32" s="296"/>
      <c r="AG32" s="298"/>
      <c r="AH32" s="284"/>
      <c r="AI32" s="308"/>
      <c r="AJ32" s="165"/>
      <c r="AK32"/>
      <c r="AL32"/>
      <c r="AM32" s="40"/>
      <c r="AN32" s="40"/>
      <c r="AO32" s="41"/>
      <c r="AP32" s="37"/>
      <c r="AQ32" s="38"/>
      <c r="AR32" s="39"/>
      <c r="AS32" s="40"/>
      <c r="AT32" s="40"/>
      <c r="AU32" s="41"/>
      <c r="AV32" s="37"/>
      <c r="AW32" s="38"/>
      <c r="AX32" s="39"/>
      <c r="AY32" s="40"/>
      <c r="AZ32" s="40"/>
      <c r="BA32" s="41"/>
      <c r="BB32" s="37"/>
      <c r="BC32" s="38"/>
      <c r="BD32" s="38"/>
      <c r="BE32" s="40"/>
      <c r="BF32" s="40"/>
      <c r="BG32" s="41"/>
      <c r="BH32" s="37"/>
      <c r="BI32" s="38"/>
      <c r="BJ32" s="39"/>
      <c r="BK32" s="38"/>
      <c r="BL32" s="45"/>
      <c r="BM32" s="38"/>
      <c r="BN32" s="47"/>
      <c r="BO32" s="47"/>
      <c r="BP32" s="48"/>
      <c r="BQ32" s="49"/>
      <c r="BR32" s="49"/>
      <c r="BS32" s="48"/>
      <c r="BT32" s="48"/>
      <c r="BV32" s="50"/>
      <c r="BW32" s="51"/>
      <c r="BX32" s="51"/>
      <c r="BY32" s="51"/>
      <c r="CC32" s="50"/>
      <c r="CD32" s="51"/>
      <c r="CE32" s="51"/>
    </row>
    <row r="33" spans="1:85" ht="12.75" customHeight="1">
      <c r="A33" s="265"/>
      <c r="B33" s="267"/>
      <c r="C33" s="268"/>
      <c r="D33" s="268"/>
      <c r="E33" s="268"/>
      <c r="F33" s="268"/>
      <c r="G33" s="269"/>
      <c r="H33" s="1" t="s">
        <v>20</v>
      </c>
      <c r="I33" s="7"/>
      <c r="J33" s="304"/>
      <c r="K33" s="305"/>
      <c r="L33" s="263">
        <f>IF($J33&lt;&gt;"",IF($AI33="0-",AS33,IF($AI33="+0",AY33,IF($AI33="+-",BE33,AM33))),"")</f>
      </c>
      <c r="M33" s="250">
        <f>IF($J33&lt;&gt;"",IF($AI33="0-",AT33,IF($AI33="+0",AZ33,IF($AI33="+-",BF33,AN33))),"")</f>
      </c>
      <c r="N33" s="252">
        <f>IF($J33&lt;&gt;"",IF($AI33="0-",AU33,IF($AI33="+0",BA33,IF($AI33="+-",BG33,AO33))),"")</f>
      </c>
      <c r="O33" s="288">
        <f>IF($R34="","",ROUNDDOWN($AG33/12,0))</f>
      </c>
      <c r="P33" s="250">
        <f>IF($R34="","",ROUNDDOWN(MOD($AG33,12),0))</f>
      </c>
      <c r="Q33" s="299">
        <f>IF($R34="","",IF((MOD($AG33,12)-$P33)&gt;=0.5,"半",0))</f>
      </c>
      <c r="R33" s="104"/>
      <c r="S33" s="263">
        <f>IF($R34="","",ROUNDDOWN($AG33*($R33/$R34)/12,0))</f>
      </c>
      <c r="T33" s="250">
        <f>IF($R34="","",ROUNDDOWN(MOD($AG33*($R33/$R34),12),0))</f>
      </c>
      <c r="U33" s="252">
        <f>IF(R34="","",IF((MOD($AG33*($R33/$R34),12)-$T33)&gt;=0.5,"半",0))</f>
      </c>
      <c r="V33"/>
      <c r="Z33" s="46"/>
      <c r="AA33" s="46"/>
      <c r="AB33" s="46"/>
      <c r="AC33" s="119"/>
      <c r="AE33" s="309"/>
      <c r="AF33" s="296"/>
      <c r="AG33" s="298">
        <f>IF(OR($AE33&lt;&gt;$AE35,$AE35=""),SUMIF($AE$13:$AE$60,$AE33,$AH$13:$AH$60),"")</f>
        <v>0</v>
      </c>
      <c r="AH33" s="284" t="e">
        <f>IF(AF33=2,0,L33*12+M33+COUNTIF(N33:N33,"半")*0.5)</f>
        <v>#VALUE!</v>
      </c>
      <c r="AI33" s="285"/>
      <c r="AJ33" s="291">
        <f>IF(AI33&lt;&gt;"",VLOOKUP(AI33,$AK$13:$AL$16,2),"")</f>
      </c>
      <c r="AK33"/>
      <c r="AL33"/>
      <c r="AM33" s="40">
        <f>IF(AQ33&gt;=12,DATEDIF(BN33,BQ33,"y")+1,DATEDIF(BN33,BQ33,"y"))</f>
        <v>0</v>
      </c>
      <c r="AN33" s="40">
        <f>IF(AQ33&gt;=12,AQ33-12,AQ33)</f>
        <v>0</v>
      </c>
      <c r="AO33" s="41" t="str">
        <f>IF(AR33&lt;=15,"半",0)</f>
        <v>半</v>
      </c>
      <c r="AP33" s="54">
        <f>DATEDIF(BN33,BQ33,"y")</f>
        <v>0</v>
      </c>
      <c r="AQ33" s="55">
        <f>IF(AR33&gt;=16,DATEDIF(BN33,BQ33,"ym")+1,DATEDIF(BN33,BQ33,"ym"))</f>
        <v>0</v>
      </c>
      <c r="AR33" s="56">
        <f>DATEDIF(BN33,BQ33,"md")</f>
        <v>14</v>
      </c>
      <c r="AS33" s="40" t="e">
        <f>IF(AW33&gt;=12,DATEDIF(BN33,BR33,"y")+1,DATEDIF(BN33,BR33,"y"))</f>
        <v>#NUM!</v>
      </c>
      <c r="AT33" s="40" t="e">
        <f>IF(AW33&gt;=12,AW33-12,AW33)</f>
        <v>#NUM!</v>
      </c>
      <c r="AU33" s="41" t="e">
        <f>IF(AX33&lt;=15,"半",0)</f>
        <v>#NUM!</v>
      </c>
      <c r="AV33" s="54" t="e">
        <f>DATEDIF(BN33,BR33,"y")</f>
        <v>#NUM!</v>
      </c>
      <c r="AW33" s="55" t="e">
        <f>IF(AX33&gt;=16,DATEDIF(BN33,BR33,"ym")+1,DATEDIF(BN33,BR33,"ym"))</f>
        <v>#NUM!</v>
      </c>
      <c r="AX33" s="56" t="e">
        <f>DATEDIF(BN33,BR33,"md")</f>
        <v>#NUM!</v>
      </c>
      <c r="AY33" s="40" t="e">
        <f>IF(BC33&gt;=12,DATEDIF(BO33,BQ33,"y")+1,DATEDIF(BO33,BQ33,"y"))</f>
        <v>#NUM!</v>
      </c>
      <c r="AZ33" s="40" t="e">
        <f>IF(BC33&gt;=12,BC33-12,BC33)</f>
        <v>#NUM!</v>
      </c>
      <c r="BA33" s="41" t="e">
        <f>IF(BD33&lt;=15,"半",0)</f>
        <v>#NUM!</v>
      </c>
      <c r="BB33" s="54" t="e">
        <f>DATEDIF(BO33,BQ33,"y")</f>
        <v>#NUM!</v>
      </c>
      <c r="BC33" s="55" t="e">
        <f>IF(BD33&gt;=16,DATEDIF(BO33,BQ33,"ym")+1,DATEDIF(BO33,BQ33,"ym"))</f>
        <v>#NUM!</v>
      </c>
      <c r="BD33" s="55" t="e">
        <f>DATEDIF(BO33,BQ33,"md")</f>
        <v>#NUM!</v>
      </c>
      <c r="BE33" s="40" t="e">
        <f>IF(BI33&gt;=12,DATEDIF(BO33,BR33,"y")+1,DATEDIF(BO33,BR33,"y"))</f>
        <v>#NUM!</v>
      </c>
      <c r="BF33" s="40" t="e">
        <f>IF(BI33&gt;=12,BI33-12,BI33)</f>
        <v>#NUM!</v>
      </c>
      <c r="BG33" s="41" t="e">
        <f>IF(BJ33&lt;=15,"半",0)</f>
        <v>#NUM!</v>
      </c>
      <c r="BH33" s="54" t="e">
        <f>DATEDIF(BO33,BR33,"y")</f>
        <v>#NUM!</v>
      </c>
      <c r="BI33" s="55" t="e">
        <f>IF(BJ33&gt;=16,DATEDIF(BO33,BR33,"ym")+1,DATEDIF(BO33,BR33,"ym"))</f>
        <v>#NUM!</v>
      </c>
      <c r="BJ33" s="56" t="e">
        <f>DATEDIF(BO33,BR33,"md")</f>
        <v>#NUM!</v>
      </c>
      <c r="BK33" s="38"/>
      <c r="BL33" s="45">
        <f>IF(J34="現在",$AJ$6,J34)</f>
        <v>0</v>
      </c>
      <c r="BM33" s="38">
        <v>0</v>
      </c>
      <c r="BN33" s="47">
        <f>IF(DAY(J33)&lt;=15,J33-DAY(J33)+1,J33-DAY(J33)+16)</f>
        <v>1</v>
      </c>
      <c r="BO33" s="47">
        <f>IF(DAY(BN33)=1,BN33+15,BX33)</f>
        <v>16</v>
      </c>
      <c r="BP33" s="48"/>
      <c r="BQ33" s="116">
        <f>IF(CG33&gt;=16,CE33,IF(J34="現在",$AJ$6-CG33+15,J34-CG33+15))</f>
        <v>15</v>
      </c>
      <c r="BR33" s="49">
        <f>IF(DAY(BQ33)=15,BQ33-DAY(BQ33),BQ33-DAY(BQ33)+15)</f>
        <v>0</v>
      </c>
      <c r="BS33" s="48"/>
      <c r="BT33" s="48"/>
      <c r="BU33" s="46">
        <f>YEAR(J33)</f>
        <v>1900</v>
      </c>
      <c r="BV33" s="50">
        <f>MONTH(J33)+1</f>
        <v>2</v>
      </c>
      <c r="BW33" s="51" t="str">
        <f>CONCATENATE(BU33,"/",BV33,"/",1)</f>
        <v>1900/2/1</v>
      </c>
      <c r="BX33" s="51">
        <f>BW33+1-1</f>
        <v>32</v>
      </c>
      <c r="BY33" s="51">
        <f>BW33-1</f>
        <v>31</v>
      </c>
      <c r="BZ33" s="46">
        <f>DAY(BY33)</f>
        <v>31</v>
      </c>
      <c r="CA33" s="46">
        <f>DAY(J33)</f>
        <v>0</v>
      </c>
      <c r="CB33" s="46">
        <f>YEAR(BL33)</f>
        <v>1900</v>
      </c>
      <c r="CC33" s="50">
        <f>IF(MONTH(BL33)=12,MONTH(BL33)-12+1,MONTH(BL33)+1)</f>
        <v>2</v>
      </c>
      <c r="CD33" s="51" t="str">
        <f>IF(CC33=1,CONCATENATE(CB33+1,"/",CC33,"/",1),CONCATENATE(CB33,"/",CC33,"/",1))</f>
        <v>1900/2/1</v>
      </c>
      <c r="CE33" s="51">
        <f>CD33-1</f>
        <v>31</v>
      </c>
      <c r="CF33" s="46">
        <f>DAY(CE33)</f>
        <v>31</v>
      </c>
      <c r="CG33" s="46">
        <f>DAY(BL33)</f>
        <v>0</v>
      </c>
    </row>
    <row r="34" spans="1:83" ht="12.75" customHeight="1">
      <c r="A34" s="307"/>
      <c r="B34" s="301"/>
      <c r="C34" s="302"/>
      <c r="D34" s="302"/>
      <c r="E34" s="302"/>
      <c r="F34" s="302"/>
      <c r="G34" s="303"/>
      <c r="H34" s="2" t="s">
        <v>21</v>
      </c>
      <c r="I34" s="2"/>
      <c r="J34" s="292"/>
      <c r="K34" s="293"/>
      <c r="L34" s="264"/>
      <c r="M34" s="251"/>
      <c r="N34" s="253"/>
      <c r="O34" s="289"/>
      <c r="P34" s="251"/>
      <c r="Q34" s="300"/>
      <c r="R34" s="105"/>
      <c r="S34" s="264"/>
      <c r="T34" s="251"/>
      <c r="U34" s="253"/>
      <c r="V34"/>
      <c r="Z34" s="46"/>
      <c r="AA34" s="46"/>
      <c r="AB34" s="46"/>
      <c r="AC34" s="119"/>
      <c r="AE34" s="309"/>
      <c r="AF34" s="296"/>
      <c r="AG34" s="298"/>
      <c r="AH34" s="284"/>
      <c r="AI34" s="286"/>
      <c r="AJ34" s="165"/>
      <c r="AK34"/>
      <c r="AL34"/>
      <c r="AM34" s="40"/>
      <c r="AN34" s="40"/>
      <c r="AO34" s="41"/>
      <c r="AP34" s="37"/>
      <c r="AQ34" s="38"/>
      <c r="AR34" s="39"/>
      <c r="AS34" s="40"/>
      <c r="AT34" s="40"/>
      <c r="AU34" s="41"/>
      <c r="AV34" s="37"/>
      <c r="AW34" s="38"/>
      <c r="AX34" s="39"/>
      <c r="AY34" s="40"/>
      <c r="AZ34" s="40"/>
      <c r="BA34" s="41"/>
      <c r="BB34" s="37"/>
      <c r="BC34" s="38"/>
      <c r="BD34" s="38"/>
      <c r="BE34" s="40"/>
      <c r="BF34" s="40"/>
      <c r="BG34" s="41"/>
      <c r="BH34" s="37"/>
      <c r="BI34" s="38"/>
      <c r="BJ34" s="39"/>
      <c r="BK34" s="38"/>
      <c r="BL34" s="45"/>
      <c r="BM34" s="38"/>
      <c r="BN34" s="47"/>
      <c r="BO34" s="47"/>
      <c r="BP34" s="48"/>
      <c r="BQ34" s="49"/>
      <c r="BR34" s="49"/>
      <c r="BS34" s="48"/>
      <c r="BT34" s="48"/>
      <c r="BV34" s="50"/>
      <c r="BW34" s="51"/>
      <c r="BX34" s="51"/>
      <c r="BY34" s="51"/>
      <c r="CC34" s="50"/>
      <c r="CD34" s="51"/>
      <c r="CE34" s="51"/>
    </row>
    <row r="35" spans="1:85" ht="12.75" customHeight="1">
      <c r="A35" s="265"/>
      <c r="B35" s="267"/>
      <c r="C35" s="268"/>
      <c r="D35" s="268"/>
      <c r="E35" s="268"/>
      <c r="F35" s="268"/>
      <c r="G35" s="269"/>
      <c r="H35" s="1" t="s">
        <v>20</v>
      </c>
      <c r="I35" s="7"/>
      <c r="J35" s="304"/>
      <c r="K35" s="305"/>
      <c r="L35" s="259">
        <f>IF($J35&lt;&gt;"",IF($AI35="0-",AS35,IF($AI35="+0",AY35,IF($AI35="+-",BE35,AM35))),"")</f>
      </c>
      <c r="M35" s="250">
        <f>IF($J35&lt;&gt;"",IF($AI35="0-",AT35,IF($AI35="+0",AZ35,IF($AI35="+-",BF35,AN35))),"")</f>
      </c>
      <c r="N35" s="259">
        <f>IF($J35&lt;&gt;"",IF($AI35="0-",AU35,IF($AI35="+0",BA35,IF($AI35="+-",BG35,AO35))),"")</f>
      </c>
      <c r="O35" s="288">
        <f>IF($R36="","",ROUNDDOWN($AG35/12,0))</f>
      </c>
      <c r="P35" s="250">
        <f>IF($R36="","",ROUNDDOWN(MOD($AG35,12),0))</f>
      </c>
      <c r="Q35" s="299">
        <f>IF($R36="","",IF((MOD($AG35,12)-$P35)&gt;=0.5,"半",0))</f>
      </c>
      <c r="R35" s="145"/>
      <c r="S35" s="263">
        <f>IF($R36="","",ROUNDDOWN($AG35*($R35/$R36)/12,0))</f>
      </c>
      <c r="T35" s="250">
        <f>IF($R36="","",ROUNDDOWN(MOD($AG35*($R35/$R36),12),0))</f>
      </c>
      <c r="U35" s="252">
        <f>IF(R36="","",IF((MOD($AG35*($R35/$R36),12)-$T35)&gt;=0.5,"半",0))</f>
      </c>
      <c r="V35"/>
      <c r="Z35" s="46"/>
      <c r="AA35" s="46"/>
      <c r="AB35" s="46"/>
      <c r="AC35" s="119"/>
      <c r="AE35" s="294"/>
      <c r="AF35" s="296"/>
      <c r="AG35" s="298">
        <f>IF(OR($AE35&lt;&gt;$AE37,$AE37=""),SUMIF($AE$13:$AE$60,$AE35,$AH$13:$AH$60),"")</f>
        <v>0</v>
      </c>
      <c r="AH35" s="284" t="e">
        <f>IF(AF35=2,0,L35*12+M35+COUNTIF(N35:N35,"半")*0.5)</f>
        <v>#VALUE!</v>
      </c>
      <c r="AI35" s="285"/>
      <c r="AJ35" s="291">
        <f>IF(AI35&lt;&gt;"",VLOOKUP(AI35,$AK$13:$AL$16,2),"")</f>
      </c>
      <c r="AK35"/>
      <c r="AL35"/>
      <c r="AM35" s="40">
        <f>IF(AQ35&gt;=12,DATEDIF(BN35,BQ35,"y")+1,DATEDIF(BN35,BQ35,"y"))</f>
        <v>0</v>
      </c>
      <c r="AN35" s="40">
        <f>IF(AQ35&gt;=12,AQ35-12,AQ35)</f>
        <v>0</v>
      </c>
      <c r="AO35" s="41" t="str">
        <f>IF(AR35&lt;=15,"半",0)</f>
        <v>半</v>
      </c>
      <c r="AP35" s="37">
        <f>DATEDIF(BN35,BQ35,"y")</f>
        <v>0</v>
      </c>
      <c r="AQ35" s="38">
        <f>IF(AR35&gt;=16,DATEDIF(BN35,BQ35,"ym")+1,DATEDIF(BN35,BQ35,"ym"))</f>
        <v>0</v>
      </c>
      <c r="AR35" s="39">
        <f>DATEDIF(BN35,BQ35,"md")</f>
        <v>14</v>
      </c>
      <c r="AS35" s="40" t="e">
        <f>IF(AW35&gt;=12,DATEDIF(BN35,BR35,"y")+1,DATEDIF(BN35,BR35,"y"))</f>
        <v>#NUM!</v>
      </c>
      <c r="AT35" s="40" t="e">
        <f>IF(AW35&gt;=12,AW35-12,AW35)</f>
        <v>#NUM!</v>
      </c>
      <c r="AU35" s="41" t="e">
        <f>IF(AX35&lt;=15,"半",0)</f>
        <v>#NUM!</v>
      </c>
      <c r="AV35" s="37" t="e">
        <f>DATEDIF(BN35,BR35,"y")</f>
        <v>#NUM!</v>
      </c>
      <c r="AW35" s="38" t="e">
        <f>IF(AX35&gt;=16,DATEDIF(BN35,BR35,"ym")+1,DATEDIF(BN35,BR35,"ym"))</f>
        <v>#NUM!</v>
      </c>
      <c r="AX35" s="39" t="e">
        <f>DATEDIF(BN35,BR35,"md")</f>
        <v>#NUM!</v>
      </c>
      <c r="AY35" s="40" t="e">
        <f>IF(BC35&gt;=12,DATEDIF(BO35,BQ35,"y")+1,DATEDIF(BO35,BQ35,"y"))</f>
        <v>#NUM!</v>
      </c>
      <c r="AZ35" s="40" t="e">
        <f>IF(BC35&gt;=12,BC35-12,BC35)</f>
        <v>#NUM!</v>
      </c>
      <c r="BA35" s="41" t="e">
        <f>IF(BD35&lt;=15,"半",0)</f>
        <v>#NUM!</v>
      </c>
      <c r="BB35" s="37" t="e">
        <f>DATEDIF(BO35,BQ35,"y")</f>
        <v>#NUM!</v>
      </c>
      <c r="BC35" s="38" t="e">
        <f>IF(BD35&gt;=16,DATEDIF(BO35,BQ35,"ym")+1,DATEDIF(BO35,BQ35,"ym"))</f>
        <v>#NUM!</v>
      </c>
      <c r="BD35" s="38" t="e">
        <f>DATEDIF(BO35,BQ35,"md")</f>
        <v>#NUM!</v>
      </c>
      <c r="BE35" s="40" t="e">
        <f>IF(BI35&gt;=12,DATEDIF(BO35,BR35,"y")+1,DATEDIF(BO35,BR35,"y"))</f>
        <v>#NUM!</v>
      </c>
      <c r="BF35" s="40" t="e">
        <f>IF(BI35&gt;=12,BI35-12,BI35)</f>
        <v>#NUM!</v>
      </c>
      <c r="BG35" s="41" t="e">
        <f>IF(BJ35&lt;=15,"半",0)</f>
        <v>#NUM!</v>
      </c>
      <c r="BH35" s="37" t="e">
        <f>DATEDIF(BO35,BR35,"y")</f>
        <v>#NUM!</v>
      </c>
      <c r="BI35" s="38" t="e">
        <f>IF(BJ35&gt;=16,DATEDIF(BO35,BR35,"ym")+1,DATEDIF(BO35,BR35,"ym"))</f>
        <v>#NUM!</v>
      </c>
      <c r="BJ35" s="39" t="e">
        <f>DATEDIF(BO35,BR35,"md")</f>
        <v>#NUM!</v>
      </c>
      <c r="BK35" s="38"/>
      <c r="BL35" s="45">
        <f>IF(J36="現在",$AJ$6,J36)</f>
        <v>0</v>
      </c>
      <c r="BM35" s="38">
        <v>1</v>
      </c>
      <c r="BN35" s="47">
        <f>IF(DAY(J35)&lt;=15,J35-DAY(J35)+1,J35-DAY(J35)+16)</f>
        <v>1</v>
      </c>
      <c r="BO35" s="47">
        <f>IF(DAY(BN35)=1,BN35+15,BX35)</f>
        <v>16</v>
      </c>
      <c r="BP35" s="48"/>
      <c r="BQ35" s="116">
        <f>IF(CG35&gt;=16,CE35,IF(J36="現在",$AJ$6-CG35+15,J36-CG35+15))</f>
        <v>15</v>
      </c>
      <c r="BR35" s="49">
        <f>IF(DAY(BQ35)=15,BQ35-DAY(BQ35),BQ35-DAY(BQ35)+15)</f>
        <v>0</v>
      </c>
      <c r="BS35" s="48"/>
      <c r="BT35" s="48"/>
      <c r="BU35" s="46">
        <f>YEAR(J35)</f>
        <v>1900</v>
      </c>
      <c r="BV35" s="50">
        <f>MONTH(J35)+1</f>
        <v>2</v>
      </c>
      <c r="BW35" s="51" t="str">
        <f>CONCATENATE(BU35,"/",BV35,"/",1)</f>
        <v>1900/2/1</v>
      </c>
      <c r="BX35" s="51">
        <f>BW35+1-1</f>
        <v>32</v>
      </c>
      <c r="BY35" s="51">
        <f>BW35-1</f>
        <v>31</v>
      </c>
      <c r="BZ35" s="46">
        <f>DAY(BY35)</f>
        <v>31</v>
      </c>
      <c r="CA35" s="46">
        <f>DAY(J35)</f>
        <v>0</v>
      </c>
      <c r="CB35" s="46">
        <f>YEAR(BL35)</f>
        <v>1900</v>
      </c>
      <c r="CC35" s="50">
        <f>IF(MONTH(BL35)=12,MONTH(BL35)-12+1,MONTH(BL35)+1)</f>
        <v>2</v>
      </c>
      <c r="CD35" s="51" t="str">
        <f>IF(CC35=1,CONCATENATE(CB35+1,"/",CC35,"/",1),CONCATENATE(CB35,"/",CC35,"/",1))</f>
        <v>1900/2/1</v>
      </c>
      <c r="CE35" s="51">
        <f>CD35-1</f>
        <v>31</v>
      </c>
      <c r="CF35" s="46">
        <f>DAY(CE35)</f>
        <v>31</v>
      </c>
      <c r="CG35" s="46">
        <f>DAY(BL35)</f>
        <v>0</v>
      </c>
    </row>
    <row r="36" spans="1:83" ht="12.75" customHeight="1">
      <c r="A36" s="307"/>
      <c r="B36" s="301"/>
      <c r="C36" s="302"/>
      <c r="D36" s="302"/>
      <c r="E36" s="302"/>
      <c r="F36" s="302"/>
      <c r="G36" s="303"/>
      <c r="H36" s="2" t="s">
        <v>21</v>
      </c>
      <c r="I36" s="2"/>
      <c r="J36" s="292"/>
      <c r="K36" s="293"/>
      <c r="L36" s="287"/>
      <c r="M36" s="251"/>
      <c r="N36" s="287"/>
      <c r="O36" s="289"/>
      <c r="P36" s="251"/>
      <c r="Q36" s="300"/>
      <c r="R36" s="105"/>
      <c r="S36" s="264"/>
      <c r="T36" s="251"/>
      <c r="U36" s="253"/>
      <c r="V36"/>
      <c r="Z36" s="46"/>
      <c r="AA36" s="46"/>
      <c r="AB36" s="46"/>
      <c r="AC36" s="120"/>
      <c r="AE36" s="294"/>
      <c r="AF36" s="296"/>
      <c r="AG36" s="298"/>
      <c r="AH36" s="284"/>
      <c r="AI36" s="308"/>
      <c r="AJ36" s="165"/>
      <c r="AK36"/>
      <c r="AL36"/>
      <c r="AM36" s="40"/>
      <c r="AN36" s="40"/>
      <c r="AO36" s="41"/>
      <c r="AP36" s="37"/>
      <c r="AQ36" s="38"/>
      <c r="AR36" s="39"/>
      <c r="AS36" s="40"/>
      <c r="AT36" s="40"/>
      <c r="AU36" s="41"/>
      <c r="AV36" s="37"/>
      <c r="AW36" s="38"/>
      <c r="AX36" s="39"/>
      <c r="AY36" s="40"/>
      <c r="AZ36" s="40"/>
      <c r="BA36" s="41"/>
      <c r="BB36" s="37"/>
      <c r="BC36" s="38"/>
      <c r="BD36" s="38"/>
      <c r="BE36" s="40"/>
      <c r="BF36" s="40"/>
      <c r="BG36" s="41"/>
      <c r="BH36" s="37"/>
      <c r="BI36" s="38"/>
      <c r="BJ36" s="39"/>
      <c r="BK36" s="38"/>
      <c r="BL36" s="45"/>
      <c r="BM36" s="38"/>
      <c r="BN36" s="47"/>
      <c r="BO36" s="47"/>
      <c r="BP36" s="48"/>
      <c r="BQ36" s="49"/>
      <c r="BR36" s="49"/>
      <c r="BS36" s="48"/>
      <c r="BT36" s="48"/>
      <c r="BV36" s="50"/>
      <c r="BW36" s="51"/>
      <c r="BX36" s="51"/>
      <c r="BY36" s="51"/>
      <c r="CC36" s="50"/>
      <c r="CD36" s="51"/>
      <c r="CE36" s="51"/>
    </row>
    <row r="37" spans="1:85" ht="12.75" customHeight="1">
      <c r="A37" s="265"/>
      <c r="B37" s="267"/>
      <c r="C37" s="268"/>
      <c r="D37" s="268"/>
      <c r="E37" s="268"/>
      <c r="F37" s="268"/>
      <c r="G37" s="269"/>
      <c r="H37" s="1" t="s">
        <v>20</v>
      </c>
      <c r="I37" s="7"/>
      <c r="J37" s="304"/>
      <c r="K37" s="305"/>
      <c r="L37" s="279">
        <f>IF($J37&lt;&gt;"",IF($AI37="0-",AS37,IF($AI37="+0",AY37,IF($AI37="+-",BE37,AM37))),"")</f>
      </c>
      <c r="M37" s="250">
        <f>IF($J37&lt;&gt;"",IF($AI37="0-",AT37,IF($AI37="+0",AZ37,IF($AI37="+-",BF37,AN37))),"")</f>
      </c>
      <c r="N37" s="259">
        <f>IF($J37&lt;&gt;"",IF($AI37="0-",AU37,IF($AI37="+0",BA37,IF($AI37="+-",BG37,AO37))),"")</f>
      </c>
      <c r="O37" s="288">
        <f>IF($R38="","",ROUNDDOWN($AG37/12,0))</f>
      </c>
      <c r="P37" s="250">
        <f>IF($R38="","",ROUNDDOWN(MOD($AG37,12),0))</f>
      </c>
      <c r="Q37" s="299">
        <f>IF($R38="","",IF((MOD($AG37,12)-$P37)&gt;=0.5,"半",0))</f>
      </c>
      <c r="R37" s="104"/>
      <c r="S37" s="263">
        <f>IF($R38="","",ROUNDDOWN($AG37*($R37/$R38)/12,0))</f>
      </c>
      <c r="T37" s="250">
        <f>IF($R38="","",ROUNDDOWN(MOD($AG37*($R37/$R38),12),0))</f>
      </c>
      <c r="U37" s="252">
        <f>IF(R38="","",IF((MOD($AG37*($R37/$R38),12)-$T37)&gt;=0.5,"半",0))</f>
      </c>
      <c r="V37"/>
      <c r="Z37" s="46"/>
      <c r="AA37" s="46"/>
      <c r="AB37" s="46"/>
      <c r="AC37" s="120"/>
      <c r="AE37" s="294"/>
      <c r="AF37" s="296"/>
      <c r="AG37" s="298">
        <f>IF(OR($AE37&lt;&gt;$AE39,$AE39=""),SUMIF($AE$13:$AE$60,$AE37,$AH$13:$AH$60),"")</f>
        <v>0</v>
      </c>
      <c r="AH37" s="284" t="e">
        <f>IF(AF37=2,0,L37*12+M37+COUNTIF(N37:N37,"半")*0.5)</f>
        <v>#VALUE!</v>
      </c>
      <c r="AI37" s="285"/>
      <c r="AJ37" s="291">
        <f>IF(AI37&lt;&gt;"",VLOOKUP(AI37,$AK$13:$AL$16,2),"")</f>
      </c>
      <c r="AK37"/>
      <c r="AL37"/>
      <c r="AM37" s="40">
        <f>IF(AQ37&gt;=12,DATEDIF(BN37,BQ37,"y")+1,DATEDIF(BN37,BQ37,"y"))</f>
        <v>0</v>
      </c>
      <c r="AN37" s="40">
        <f>IF(AQ37&gt;=12,AQ37-12,AQ37)</f>
        <v>0</v>
      </c>
      <c r="AO37" s="41" t="str">
        <f>IF(AR37&lt;=15,"半",0)</f>
        <v>半</v>
      </c>
      <c r="AP37" s="37">
        <f>DATEDIF(BN37,BQ37,"y")</f>
        <v>0</v>
      </c>
      <c r="AQ37" s="38">
        <f>IF(AR37&gt;=16,DATEDIF(BN37,BQ37,"ym")+1,DATEDIF(BN37,BQ37,"ym"))</f>
        <v>0</v>
      </c>
      <c r="AR37" s="39">
        <f>DATEDIF(BN37,BQ37,"md")</f>
        <v>14</v>
      </c>
      <c r="AS37" s="40" t="e">
        <f>IF(AW37&gt;=12,DATEDIF(BN37,BR37,"y")+1,DATEDIF(BN37,BR37,"y"))</f>
        <v>#NUM!</v>
      </c>
      <c r="AT37" s="40" t="e">
        <f>IF(AW37&gt;=12,AW37-12,AW37)</f>
        <v>#NUM!</v>
      </c>
      <c r="AU37" s="41" t="e">
        <f>IF(AX37&lt;=15,"半",0)</f>
        <v>#NUM!</v>
      </c>
      <c r="AV37" s="37" t="e">
        <f>DATEDIF(BN37,BR37,"y")</f>
        <v>#NUM!</v>
      </c>
      <c r="AW37" s="38" t="e">
        <f>IF(AX37&gt;=16,DATEDIF(BN37,BR37,"ym")+1,DATEDIF(BN37,BR37,"ym"))</f>
        <v>#NUM!</v>
      </c>
      <c r="AX37" s="39" t="e">
        <f>DATEDIF(BN37,BR37,"md")</f>
        <v>#NUM!</v>
      </c>
      <c r="AY37" s="40" t="e">
        <f>IF(BC37&gt;=12,DATEDIF(BO37,BQ37,"y")+1,DATEDIF(BO37,BQ37,"y"))</f>
        <v>#NUM!</v>
      </c>
      <c r="AZ37" s="40" t="e">
        <f>IF(BC37&gt;=12,BC37-12,BC37)</f>
        <v>#NUM!</v>
      </c>
      <c r="BA37" s="41" t="e">
        <f>IF(BD37&lt;=15,"半",0)</f>
        <v>#NUM!</v>
      </c>
      <c r="BB37" s="37" t="e">
        <f>DATEDIF(BO37,BQ37,"y")</f>
        <v>#NUM!</v>
      </c>
      <c r="BC37" s="38" t="e">
        <f>IF(BD37&gt;=16,DATEDIF(BO37,BQ37,"ym")+1,DATEDIF(BO37,BQ37,"ym"))</f>
        <v>#NUM!</v>
      </c>
      <c r="BD37" s="38" t="e">
        <f>DATEDIF(BO37,BQ37,"md")</f>
        <v>#NUM!</v>
      </c>
      <c r="BE37" s="40" t="e">
        <f>IF(BI37&gt;=12,DATEDIF(BO37,BR37,"y")+1,DATEDIF(BO37,BR37,"y"))</f>
        <v>#NUM!</v>
      </c>
      <c r="BF37" s="40" t="e">
        <f>IF(BI37&gt;=12,BI37-12,BI37)</f>
        <v>#NUM!</v>
      </c>
      <c r="BG37" s="41" t="e">
        <f>IF(BJ37&lt;=15,"半",0)</f>
        <v>#NUM!</v>
      </c>
      <c r="BH37" s="37" t="e">
        <f>DATEDIF(BO37,BR37,"y")</f>
        <v>#NUM!</v>
      </c>
      <c r="BI37" s="38" t="e">
        <f>IF(BJ37&gt;=16,DATEDIF(BO37,BR37,"ym")+1,DATEDIF(BO37,BR37,"ym"))</f>
        <v>#NUM!</v>
      </c>
      <c r="BJ37" s="39" t="e">
        <f>DATEDIF(BO37,BR37,"md")</f>
        <v>#NUM!</v>
      </c>
      <c r="BK37" s="38"/>
      <c r="BL37" s="45">
        <f>IF(J38="現在",$AJ$6,J38)</f>
        <v>0</v>
      </c>
      <c r="BM37" s="38">
        <v>2</v>
      </c>
      <c r="BN37" s="47">
        <f>IF(DAY(J37)&lt;=15,J37-DAY(J37)+1,J37-DAY(J37)+16)</f>
        <v>1</v>
      </c>
      <c r="BO37" s="47">
        <f>IF(DAY(BN37)=1,BN37+15,BX37)</f>
        <v>16</v>
      </c>
      <c r="BP37" s="48"/>
      <c r="BQ37" s="116">
        <f>IF(CG37&gt;=16,CE37,IF(J38="現在",$AJ$6-CG37+15,J38-CG37+15))</f>
        <v>15</v>
      </c>
      <c r="BR37" s="49">
        <f>IF(DAY(BQ37)=15,BQ37-DAY(BQ37),BQ37-DAY(BQ37)+15)</f>
        <v>0</v>
      </c>
      <c r="BS37" s="48"/>
      <c r="BT37" s="48"/>
      <c r="BU37" s="46">
        <f>YEAR(J37)</f>
        <v>1900</v>
      </c>
      <c r="BV37" s="50">
        <f>MONTH(J37)+1</f>
        <v>2</v>
      </c>
      <c r="BW37" s="51" t="str">
        <f>CONCATENATE(BU37,"/",BV37,"/",1)</f>
        <v>1900/2/1</v>
      </c>
      <c r="BX37" s="51">
        <f>BW37+1-1</f>
        <v>32</v>
      </c>
      <c r="BY37" s="51">
        <f>BW37-1</f>
        <v>31</v>
      </c>
      <c r="BZ37" s="46">
        <f>DAY(BY37)</f>
        <v>31</v>
      </c>
      <c r="CA37" s="46">
        <f>DAY(J37)</f>
        <v>0</v>
      </c>
      <c r="CB37" s="46">
        <f>YEAR(BL37)</f>
        <v>1900</v>
      </c>
      <c r="CC37" s="50">
        <f>IF(MONTH(BL37)=12,MONTH(BL37)-12+1,MONTH(BL37)+1)</f>
        <v>2</v>
      </c>
      <c r="CD37" s="51" t="str">
        <f>IF(CC37=1,CONCATENATE(CB37+1,"/",CC37,"/",1),CONCATENATE(CB37,"/",CC37,"/",1))</f>
        <v>1900/2/1</v>
      </c>
      <c r="CE37" s="51">
        <f>CD37-1</f>
        <v>31</v>
      </c>
      <c r="CF37" s="46">
        <f>DAY(CE37)</f>
        <v>31</v>
      </c>
      <c r="CG37" s="46">
        <f>DAY(BL37)</f>
        <v>0</v>
      </c>
    </row>
    <row r="38" spans="1:83" ht="12.75" customHeight="1">
      <c r="A38" s="307"/>
      <c r="B38" s="301"/>
      <c r="C38" s="302"/>
      <c r="D38" s="302"/>
      <c r="E38" s="302"/>
      <c r="F38" s="302"/>
      <c r="G38" s="303"/>
      <c r="H38" s="2" t="s">
        <v>21</v>
      </c>
      <c r="I38" s="2"/>
      <c r="J38" s="292"/>
      <c r="K38" s="293"/>
      <c r="L38" s="306"/>
      <c r="M38" s="251"/>
      <c r="N38" s="287"/>
      <c r="O38" s="289"/>
      <c r="P38" s="251"/>
      <c r="Q38" s="300"/>
      <c r="R38" s="105"/>
      <c r="S38" s="264"/>
      <c r="T38" s="251"/>
      <c r="U38" s="253"/>
      <c r="V38"/>
      <c r="Z38" s="46"/>
      <c r="AA38" s="46"/>
      <c r="AB38" s="46"/>
      <c r="AC38" s="120"/>
      <c r="AE38" s="294"/>
      <c r="AF38" s="296"/>
      <c r="AG38" s="298"/>
      <c r="AH38" s="284"/>
      <c r="AI38" s="308"/>
      <c r="AJ38" s="165"/>
      <c r="AK38"/>
      <c r="AL38"/>
      <c r="AM38" s="40"/>
      <c r="AN38" s="40"/>
      <c r="AO38" s="41"/>
      <c r="AP38" s="37"/>
      <c r="AQ38" s="38"/>
      <c r="AR38" s="39"/>
      <c r="AS38" s="40"/>
      <c r="AT38" s="40"/>
      <c r="AU38" s="41"/>
      <c r="AV38" s="37"/>
      <c r="AW38" s="38"/>
      <c r="AX38" s="39"/>
      <c r="AY38" s="40"/>
      <c r="AZ38" s="40"/>
      <c r="BA38" s="41"/>
      <c r="BB38" s="37"/>
      <c r="BC38" s="38"/>
      <c r="BD38" s="38"/>
      <c r="BE38" s="40"/>
      <c r="BF38" s="40"/>
      <c r="BG38" s="41"/>
      <c r="BH38" s="37"/>
      <c r="BI38" s="38"/>
      <c r="BJ38" s="39"/>
      <c r="BK38" s="38"/>
      <c r="BL38" s="45"/>
      <c r="BM38" s="38"/>
      <c r="BN38" s="47"/>
      <c r="BO38" s="47"/>
      <c r="BP38" s="48"/>
      <c r="BQ38" s="49"/>
      <c r="BR38" s="49"/>
      <c r="BS38" s="48"/>
      <c r="BT38" s="48"/>
      <c r="BV38" s="50"/>
      <c r="BW38" s="51"/>
      <c r="BX38" s="51"/>
      <c r="BY38" s="51"/>
      <c r="CC38" s="50"/>
      <c r="CD38" s="51"/>
      <c r="CE38" s="51"/>
    </row>
    <row r="39" spans="1:85" ht="12.75" customHeight="1">
      <c r="A39" s="265"/>
      <c r="B39" s="267"/>
      <c r="C39" s="268"/>
      <c r="D39" s="268"/>
      <c r="E39" s="268"/>
      <c r="F39" s="268"/>
      <c r="G39" s="269"/>
      <c r="H39" s="1" t="s">
        <v>20</v>
      </c>
      <c r="I39" s="7"/>
      <c r="J39" s="304"/>
      <c r="K39" s="305"/>
      <c r="L39" s="279">
        <f>IF($J39&lt;&gt;"",IF($AI39="0-",AS39,IF($AI39="+0",AY39,IF($AI39="+-",BE39,AM39))),"")</f>
      </c>
      <c r="M39" s="250">
        <f>IF($J39&lt;&gt;"",IF($AI39="0-",AT39,IF($AI39="+0",AZ39,IF($AI39="+-",BF39,AN39))),"")</f>
      </c>
      <c r="N39" s="259">
        <f>IF($J39&lt;&gt;"",IF($AI39="0-",AU39,IF($AI39="+0",BA39,IF($AI39="+-",BG39,AO39))),"")</f>
      </c>
      <c r="O39" s="288">
        <f>IF($R40="","",ROUNDDOWN($AG39/12,0))</f>
      </c>
      <c r="P39" s="250">
        <f>IF($R40="","",ROUNDDOWN(MOD($AG39,12),0))</f>
      </c>
      <c r="Q39" s="299">
        <f>IF($R40="","",IF((MOD($AG39,12)-$P39)&gt;=0.5,"半",0))</f>
      </c>
      <c r="R39" s="104"/>
      <c r="S39" s="263">
        <f>IF($R40="","",ROUNDDOWN($AG39*($R39/$R40)/12,0))</f>
      </c>
      <c r="T39" s="250">
        <f>IF($R40="","",ROUNDDOWN(MOD($AG39*($R39/$R40),12),0))</f>
      </c>
      <c r="U39" s="252">
        <f>IF(R40="","",IF((MOD($AG39*($R39/$R40),12)-$T39)&gt;=0.5,"半",0))</f>
      </c>
      <c r="V39"/>
      <c r="Z39" s="46"/>
      <c r="AA39" s="46"/>
      <c r="AB39" s="46"/>
      <c r="AC39" s="120"/>
      <c r="AE39" s="294"/>
      <c r="AF39" s="296"/>
      <c r="AG39" s="298">
        <f>IF(OR($AE39&lt;&gt;$AE41,$AE41=""),SUMIF($AE$13:$AE$60,$AE39,$AH$13:$AH$60),"")</f>
        <v>0</v>
      </c>
      <c r="AH39" s="284" t="e">
        <f>IF(AF39=2,0,L39*12+M39+COUNTIF(N39:N39,"半")*0.5)</f>
        <v>#VALUE!</v>
      </c>
      <c r="AI39" s="285"/>
      <c r="AJ39" s="291">
        <f>IF(AI39&lt;&gt;"",VLOOKUP(AI39,$AK$13:$AL$16,2),"")</f>
      </c>
      <c r="AK39"/>
      <c r="AL39"/>
      <c r="AM39" s="40">
        <f>IF(AQ39&gt;=12,DATEDIF(BN39,BQ39,"y")+1,DATEDIF(BN39,BQ39,"y"))</f>
        <v>0</v>
      </c>
      <c r="AN39" s="40">
        <f>IF(AQ39&gt;=12,AQ39-12,AQ39)</f>
        <v>0</v>
      </c>
      <c r="AO39" s="41" t="str">
        <f>IF(AR39&lt;=15,"半",0)</f>
        <v>半</v>
      </c>
      <c r="AP39" s="54">
        <f>DATEDIF(BN39,BQ39,"y")</f>
        <v>0</v>
      </c>
      <c r="AQ39" s="55">
        <f>IF(AR39&gt;=16,DATEDIF(BN39,BQ39,"ym")+1,DATEDIF(BN39,BQ39,"ym"))</f>
        <v>0</v>
      </c>
      <c r="AR39" s="56">
        <f>DATEDIF(BN39,BQ39,"md")</f>
        <v>14</v>
      </c>
      <c r="AS39" s="40" t="e">
        <f>IF(AW39&gt;=12,DATEDIF(BN39,BR39,"y")+1,DATEDIF(BN39,BR39,"y"))</f>
        <v>#NUM!</v>
      </c>
      <c r="AT39" s="40" t="e">
        <f>IF(AW39&gt;=12,AW39-12,AW39)</f>
        <v>#NUM!</v>
      </c>
      <c r="AU39" s="41" t="e">
        <f>IF(AX39&lt;=15,"半",0)</f>
        <v>#NUM!</v>
      </c>
      <c r="AV39" s="54" t="e">
        <f>DATEDIF(BN39,BR39,"y")</f>
        <v>#NUM!</v>
      </c>
      <c r="AW39" s="55" t="e">
        <f>IF(AX39&gt;=16,DATEDIF(BN39,BR39,"ym")+1,DATEDIF(BN39,BR39,"ym"))</f>
        <v>#NUM!</v>
      </c>
      <c r="AX39" s="56" t="e">
        <f>DATEDIF(BN39,BR39,"md")</f>
        <v>#NUM!</v>
      </c>
      <c r="AY39" s="40" t="e">
        <f>IF(BC39&gt;=12,DATEDIF(BO39,BQ39,"y")+1,DATEDIF(BO39,BQ39,"y"))</f>
        <v>#NUM!</v>
      </c>
      <c r="AZ39" s="40" t="e">
        <f>IF(BC39&gt;=12,BC39-12,BC39)</f>
        <v>#NUM!</v>
      </c>
      <c r="BA39" s="41" t="e">
        <f>IF(BD39&lt;=15,"半",0)</f>
        <v>#NUM!</v>
      </c>
      <c r="BB39" s="54" t="e">
        <f>DATEDIF(BO39,BQ39,"y")</f>
        <v>#NUM!</v>
      </c>
      <c r="BC39" s="55" t="e">
        <f>IF(BD39&gt;=16,DATEDIF(BO39,BQ39,"ym")+1,DATEDIF(BO39,BQ39,"ym"))</f>
        <v>#NUM!</v>
      </c>
      <c r="BD39" s="55" t="e">
        <f>DATEDIF(BO39,BQ39,"md")</f>
        <v>#NUM!</v>
      </c>
      <c r="BE39" s="40" t="e">
        <f>IF(BI39&gt;=12,DATEDIF(BO39,BR39,"y")+1,DATEDIF(BO39,BR39,"y"))</f>
        <v>#NUM!</v>
      </c>
      <c r="BF39" s="40" t="e">
        <f>IF(BI39&gt;=12,BI39-12,BI39)</f>
        <v>#NUM!</v>
      </c>
      <c r="BG39" s="41" t="e">
        <f>IF(BJ39&lt;=15,"半",0)</f>
        <v>#NUM!</v>
      </c>
      <c r="BH39" s="54" t="e">
        <f>DATEDIF(BO39,BR39,"y")</f>
        <v>#NUM!</v>
      </c>
      <c r="BI39" s="55" t="e">
        <f>IF(BJ39&gt;=16,DATEDIF(BO39,BR39,"ym")+1,DATEDIF(BO39,BR39,"ym"))</f>
        <v>#NUM!</v>
      </c>
      <c r="BJ39" s="56" t="e">
        <f>DATEDIF(BO39,BR39,"md")</f>
        <v>#NUM!</v>
      </c>
      <c r="BK39" s="38"/>
      <c r="BL39" s="45">
        <f>IF(J40="現在",$AJ$6,J40)</f>
        <v>0</v>
      </c>
      <c r="BM39" s="38">
        <v>0</v>
      </c>
      <c r="BN39" s="47">
        <f>IF(DAY(J39)&lt;=15,J39-DAY(J39)+1,J39-DAY(J39)+16)</f>
        <v>1</v>
      </c>
      <c r="BO39" s="47">
        <f>IF(DAY(BN39)=1,BN39+15,BX39)</f>
        <v>16</v>
      </c>
      <c r="BP39" s="48"/>
      <c r="BQ39" s="116">
        <f>IF(CG39&gt;=16,CE39,IF(J40="現在",$AJ$6-CG39+15,J40-CG39+15))</f>
        <v>15</v>
      </c>
      <c r="BR39" s="49">
        <f>IF(DAY(BQ39)=15,BQ39-DAY(BQ39),BQ39-DAY(BQ39)+15)</f>
        <v>0</v>
      </c>
      <c r="BS39" s="48"/>
      <c r="BT39" s="48"/>
      <c r="BU39" s="46">
        <f>YEAR(J39)</f>
        <v>1900</v>
      </c>
      <c r="BV39" s="50">
        <f>MONTH(J39)+1</f>
        <v>2</v>
      </c>
      <c r="BW39" s="51" t="str">
        <f>CONCATENATE(BU39,"/",BV39,"/",1)</f>
        <v>1900/2/1</v>
      </c>
      <c r="BX39" s="51">
        <f>BW39+1-1</f>
        <v>32</v>
      </c>
      <c r="BY39" s="51">
        <f>BW39-1</f>
        <v>31</v>
      </c>
      <c r="BZ39" s="46">
        <f>DAY(BY39)</f>
        <v>31</v>
      </c>
      <c r="CA39" s="46">
        <f>DAY(J39)</f>
        <v>0</v>
      </c>
      <c r="CB39" s="46">
        <f>YEAR(BL39)</f>
        <v>1900</v>
      </c>
      <c r="CC39" s="50">
        <f>IF(MONTH(BL39)=12,MONTH(BL39)-12+1,MONTH(BL39)+1)</f>
        <v>2</v>
      </c>
      <c r="CD39" s="51" t="str">
        <f>IF(CC39=1,CONCATENATE(CB39+1,"/",CC39,"/",1),CONCATENATE(CB39,"/",CC39,"/",1))</f>
        <v>1900/2/1</v>
      </c>
      <c r="CE39" s="51">
        <f>CD39-1</f>
        <v>31</v>
      </c>
      <c r="CF39" s="46">
        <f>DAY(CE39)</f>
        <v>31</v>
      </c>
      <c r="CG39" s="46">
        <f>DAY(BL39)</f>
        <v>0</v>
      </c>
    </row>
    <row r="40" spans="1:83" ht="12.75" customHeight="1">
      <c r="A40" s="307"/>
      <c r="B40" s="301"/>
      <c r="C40" s="302"/>
      <c r="D40" s="302"/>
      <c r="E40" s="302"/>
      <c r="F40" s="302"/>
      <c r="G40" s="303"/>
      <c r="H40" s="2" t="s">
        <v>21</v>
      </c>
      <c r="I40" s="2"/>
      <c r="J40" s="292"/>
      <c r="K40" s="293"/>
      <c r="L40" s="306"/>
      <c r="M40" s="251"/>
      <c r="N40" s="287"/>
      <c r="O40" s="289"/>
      <c r="P40" s="251"/>
      <c r="Q40" s="300"/>
      <c r="R40" s="105"/>
      <c r="S40" s="264"/>
      <c r="T40" s="251"/>
      <c r="U40" s="253"/>
      <c r="V40"/>
      <c r="Z40" s="46"/>
      <c r="AA40" s="46"/>
      <c r="AB40" s="46"/>
      <c r="AC40" s="120"/>
      <c r="AE40" s="294"/>
      <c r="AF40" s="296"/>
      <c r="AG40" s="298"/>
      <c r="AH40" s="284"/>
      <c r="AI40" s="286"/>
      <c r="AJ40" s="165"/>
      <c r="AK40"/>
      <c r="AL40"/>
      <c r="AM40" s="40"/>
      <c r="AN40" s="40"/>
      <c r="AO40" s="41"/>
      <c r="AP40" s="37"/>
      <c r="AQ40" s="38"/>
      <c r="AR40" s="39"/>
      <c r="AS40" s="40"/>
      <c r="AT40" s="40"/>
      <c r="AU40" s="41"/>
      <c r="AV40" s="37"/>
      <c r="AW40" s="38"/>
      <c r="AX40" s="39"/>
      <c r="AY40" s="40"/>
      <c r="AZ40" s="40"/>
      <c r="BA40" s="41"/>
      <c r="BB40" s="37"/>
      <c r="BC40" s="38"/>
      <c r="BD40" s="38"/>
      <c r="BE40" s="40"/>
      <c r="BF40" s="40"/>
      <c r="BG40" s="41"/>
      <c r="BH40" s="37"/>
      <c r="BI40" s="38"/>
      <c r="BJ40" s="39"/>
      <c r="BK40" s="38"/>
      <c r="BL40" s="45"/>
      <c r="BM40" s="38"/>
      <c r="BN40" s="47"/>
      <c r="BO40" s="47"/>
      <c r="BP40" s="48"/>
      <c r="BQ40" s="49"/>
      <c r="BR40" s="49"/>
      <c r="BS40" s="48"/>
      <c r="BT40" s="48"/>
      <c r="BV40" s="50"/>
      <c r="BW40" s="51"/>
      <c r="BX40" s="51"/>
      <c r="BY40" s="51"/>
      <c r="CC40" s="50"/>
      <c r="CD40" s="51"/>
      <c r="CE40" s="51"/>
    </row>
    <row r="41" spans="1:85" ht="12.75" customHeight="1">
      <c r="A41" s="265"/>
      <c r="B41" s="267"/>
      <c r="C41" s="268"/>
      <c r="D41" s="268"/>
      <c r="E41" s="268"/>
      <c r="F41" s="268"/>
      <c r="G41" s="269"/>
      <c r="H41" s="1" t="s">
        <v>20</v>
      </c>
      <c r="I41" s="7"/>
      <c r="J41" s="304"/>
      <c r="K41" s="305"/>
      <c r="L41" s="279">
        <f>IF($J41&lt;&gt;"",IF($AI41="0-",AS41,IF($AI41="+0",AY41,IF($AI41="+-",BE41,AM41))),"")</f>
      </c>
      <c r="M41" s="250">
        <f>IF($J41&lt;&gt;"",IF($AI41="0-",AT41,IF($AI41="+0",AZ41,IF($AI41="+-",BF41,AN41))),"")</f>
      </c>
      <c r="N41" s="259">
        <f>IF($J41&lt;&gt;"",IF($AI41="0-",AU41,IF($AI41="+0",BA41,IF($AI41="+-",BG41,AO41))),"")</f>
      </c>
      <c r="O41" s="288">
        <f>IF($R42="","",ROUNDDOWN($AG41/12,0))</f>
      </c>
      <c r="P41" s="250">
        <f>IF($R42="","",ROUNDDOWN(MOD($AG41,12),0))</f>
      </c>
      <c r="Q41" s="299">
        <f>IF($R42="","",IF((MOD($AG41,12)-$P41)&gt;=0.5,"半",0))</f>
      </c>
      <c r="R41" s="104"/>
      <c r="S41" s="263">
        <f>IF($R42="","",ROUNDDOWN($AG41*($R41/$R42)/12,0))</f>
      </c>
      <c r="T41" s="250">
        <f>IF($R42="","",ROUNDDOWN(MOD($AG41*($R41/$R42),12),0))</f>
      </c>
      <c r="U41" s="252">
        <f>IF(R42="","",IF((MOD($AG41*($R41/$R42),12)-$T41)&gt;=0.5,"半",0))</f>
      </c>
      <c r="V41"/>
      <c r="Z41" s="46"/>
      <c r="AA41" s="46"/>
      <c r="AB41" s="46"/>
      <c r="AC41" s="120"/>
      <c r="AE41" s="294"/>
      <c r="AF41" s="296"/>
      <c r="AG41" s="298">
        <f>IF(OR($AE41&lt;&gt;$AE43,$AE43=""),SUMIF($AE$13:$AE$60,$AE41,$AH$13:$AH$60),"")</f>
        <v>0</v>
      </c>
      <c r="AH41" s="284" t="e">
        <f>IF(AF41=2,0,L41*12+M41+COUNTIF(N41:N41,"半")*0.5)</f>
        <v>#VALUE!</v>
      </c>
      <c r="AI41" s="285"/>
      <c r="AJ41" s="291">
        <f>IF(AI41&lt;&gt;"",VLOOKUP(AI41,$AK$13:$AL$16,2),"")</f>
      </c>
      <c r="AK41"/>
      <c r="AL41"/>
      <c r="AM41" s="40">
        <f>IF(AQ41&gt;=12,DATEDIF(BN41,BQ41,"y")+1,DATEDIF(BN41,BQ41,"y"))</f>
        <v>0</v>
      </c>
      <c r="AN41" s="40">
        <f>IF(AQ41&gt;=12,AQ41-12,AQ41)</f>
        <v>0</v>
      </c>
      <c r="AO41" s="41" t="str">
        <f>IF(AR41&lt;=15,"半",0)</f>
        <v>半</v>
      </c>
      <c r="AP41" s="37">
        <f>DATEDIF(BN41,BQ41,"y")</f>
        <v>0</v>
      </c>
      <c r="AQ41" s="38">
        <f>IF(AR41&gt;=16,DATEDIF(BN41,BQ41,"ym")+1,DATEDIF(BN41,BQ41,"ym"))</f>
        <v>0</v>
      </c>
      <c r="AR41" s="39">
        <f>DATEDIF(BN41,BQ41,"md")</f>
        <v>14</v>
      </c>
      <c r="AS41" s="40" t="e">
        <f>IF(AW41&gt;=12,DATEDIF(BN41,BR41,"y")+1,DATEDIF(BN41,BR41,"y"))</f>
        <v>#NUM!</v>
      </c>
      <c r="AT41" s="40" t="e">
        <f>IF(AW41&gt;=12,AW41-12,AW41)</f>
        <v>#NUM!</v>
      </c>
      <c r="AU41" s="41" t="e">
        <f>IF(AX41&lt;=15,"半",0)</f>
        <v>#NUM!</v>
      </c>
      <c r="AV41" s="37" t="e">
        <f>DATEDIF(BN41,BR41,"y")</f>
        <v>#NUM!</v>
      </c>
      <c r="AW41" s="38" t="e">
        <f>IF(AX41&gt;=16,DATEDIF(BN41,BR41,"ym")+1,DATEDIF(BN41,BR41,"ym"))</f>
        <v>#NUM!</v>
      </c>
      <c r="AX41" s="39" t="e">
        <f>DATEDIF(BN41,BR41,"md")</f>
        <v>#NUM!</v>
      </c>
      <c r="AY41" s="40" t="e">
        <f>IF(BC41&gt;=12,DATEDIF(BO41,BQ41,"y")+1,DATEDIF(BO41,BQ41,"y"))</f>
        <v>#NUM!</v>
      </c>
      <c r="AZ41" s="40" t="e">
        <f>IF(BC41&gt;=12,BC41-12,BC41)</f>
        <v>#NUM!</v>
      </c>
      <c r="BA41" s="41" t="e">
        <f>IF(BD41&lt;=15,"半",0)</f>
        <v>#NUM!</v>
      </c>
      <c r="BB41" s="37" t="e">
        <f>DATEDIF(BO41,BQ41,"y")</f>
        <v>#NUM!</v>
      </c>
      <c r="BC41" s="38" t="e">
        <f>IF(BD41&gt;=16,DATEDIF(BO41,BQ41,"ym")+1,DATEDIF(BO41,BQ41,"ym"))</f>
        <v>#NUM!</v>
      </c>
      <c r="BD41" s="38" t="e">
        <f>DATEDIF(BO41,BQ41,"md")</f>
        <v>#NUM!</v>
      </c>
      <c r="BE41" s="40" t="e">
        <f>IF(BI41&gt;=12,DATEDIF(BO41,BR41,"y")+1,DATEDIF(BO41,BR41,"y"))</f>
        <v>#NUM!</v>
      </c>
      <c r="BF41" s="40" t="e">
        <f>IF(BI41&gt;=12,BI41-12,BI41)</f>
        <v>#NUM!</v>
      </c>
      <c r="BG41" s="41" t="e">
        <f>IF(BJ41&lt;=15,"半",0)</f>
        <v>#NUM!</v>
      </c>
      <c r="BH41" s="37" t="e">
        <f>DATEDIF(BO41,BR41,"y")</f>
        <v>#NUM!</v>
      </c>
      <c r="BI41" s="38" t="e">
        <f>IF(BJ41&gt;=16,DATEDIF(BO41,BR41,"ym")+1,DATEDIF(BO41,BR41,"ym"))</f>
        <v>#NUM!</v>
      </c>
      <c r="BJ41" s="39" t="e">
        <f>DATEDIF(BO41,BR41,"md")</f>
        <v>#NUM!</v>
      </c>
      <c r="BK41" s="38"/>
      <c r="BL41" s="45">
        <f>IF(J42="現在",$AJ$6,J42)</f>
        <v>0</v>
      </c>
      <c r="BM41" s="38">
        <v>1</v>
      </c>
      <c r="BN41" s="47">
        <f>IF(DAY(J41)&lt;=15,J41-DAY(J41)+1,J41-DAY(J41)+16)</f>
        <v>1</v>
      </c>
      <c r="BO41" s="47">
        <f>IF(DAY(BN41)=1,BN41+15,BX41)</f>
        <v>16</v>
      </c>
      <c r="BP41" s="48"/>
      <c r="BQ41" s="116">
        <f>IF(CG41&gt;=16,CE41,IF(J42="現在",$AJ$6-CG41+15,J42-CG41+15))</f>
        <v>15</v>
      </c>
      <c r="BR41" s="49">
        <f>IF(DAY(BQ41)=15,BQ41-DAY(BQ41),BQ41-DAY(BQ41)+15)</f>
        <v>0</v>
      </c>
      <c r="BS41" s="48"/>
      <c r="BT41" s="48"/>
      <c r="BU41" s="46">
        <f>YEAR(J41)</f>
        <v>1900</v>
      </c>
      <c r="BV41" s="50">
        <f>MONTH(J41)+1</f>
        <v>2</v>
      </c>
      <c r="BW41" s="51" t="str">
        <f>CONCATENATE(BU41,"/",BV41,"/",1)</f>
        <v>1900/2/1</v>
      </c>
      <c r="BX41" s="51">
        <f>BW41+1-1</f>
        <v>32</v>
      </c>
      <c r="BY41" s="51">
        <f>BW41-1</f>
        <v>31</v>
      </c>
      <c r="BZ41" s="46">
        <f>DAY(BY41)</f>
        <v>31</v>
      </c>
      <c r="CA41" s="46">
        <f>DAY(J41)</f>
        <v>0</v>
      </c>
      <c r="CB41" s="46">
        <f>YEAR(BL41)</f>
        <v>1900</v>
      </c>
      <c r="CC41" s="50">
        <f>IF(MONTH(BL41)=12,MONTH(BL41)-12+1,MONTH(BL41)+1)</f>
        <v>2</v>
      </c>
      <c r="CD41" s="51" t="str">
        <f>IF(CC41=1,CONCATENATE(CB41+1,"/",CC41,"/",1),CONCATENATE(CB41,"/",CC41,"/",1))</f>
        <v>1900/2/1</v>
      </c>
      <c r="CE41" s="51">
        <f>CD41-1</f>
        <v>31</v>
      </c>
      <c r="CF41" s="46">
        <f>DAY(CE41)</f>
        <v>31</v>
      </c>
      <c r="CG41" s="46">
        <f>DAY(BL41)</f>
        <v>0</v>
      </c>
    </row>
    <row r="42" spans="1:83" ht="12.75" customHeight="1">
      <c r="A42" s="307"/>
      <c r="B42" s="301"/>
      <c r="C42" s="302"/>
      <c r="D42" s="302"/>
      <c r="E42" s="302"/>
      <c r="F42" s="302"/>
      <c r="G42" s="303"/>
      <c r="H42" s="2" t="s">
        <v>21</v>
      </c>
      <c r="I42" s="2"/>
      <c r="J42" s="292"/>
      <c r="K42" s="293"/>
      <c r="L42" s="306"/>
      <c r="M42" s="251"/>
      <c r="N42" s="287"/>
      <c r="O42" s="289"/>
      <c r="P42" s="251"/>
      <c r="Q42" s="300"/>
      <c r="R42" s="105"/>
      <c r="S42" s="264"/>
      <c r="T42" s="251"/>
      <c r="U42" s="253"/>
      <c r="V42"/>
      <c r="Z42" s="46"/>
      <c r="AA42" s="46"/>
      <c r="AB42" s="46"/>
      <c r="AC42" s="120"/>
      <c r="AE42" s="294"/>
      <c r="AF42" s="296"/>
      <c r="AG42" s="298"/>
      <c r="AH42" s="284"/>
      <c r="AI42" s="286"/>
      <c r="AJ42" s="165"/>
      <c r="AK42"/>
      <c r="AL42"/>
      <c r="AM42" s="40"/>
      <c r="AN42" s="40"/>
      <c r="AO42" s="41"/>
      <c r="AP42" s="37"/>
      <c r="AQ42" s="38"/>
      <c r="AR42" s="39"/>
      <c r="AS42" s="40"/>
      <c r="AT42" s="40"/>
      <c r="AU42" s="41"/>
      <c r="AV42" s="37"/>
      <c r="AW42" s="38"/>
      <c r="AX42" s="39"/>
      <c r="AY42" s="40"/>
      <c r="AZ42" s="40"/>
      <c r="BA42" s="41"/>
      <c r="BB42" s="37"/>
      <c r="BC42" s="38"/>
      <c r="BD42" s="38"/>
      <c r="BE42" s="40"/>
      <c r="BF42" s="40"/>
      <c r="BG42" s="41"/>
      <c r="BH42" s="37"/>
      <c r="BI42" s="38"/>
      <c r="BJ42" s="39"/>
      <c r="BK42" s="38"/>
      <c r="BL42" s="45"/>
      <c r="BM42" s="38"/>
      <c r="BN42" s="47"/>
      <c r="BO42" s="47"/>
      <c r="BP42" s="48"/>
      <c r="BQ42" s="49"/>
      <c r="BR42" s="49"/>
      <c r="BS42" s="48"/>
      <c r="BT42" s="48"/>
      <c r="BV42" s="50"/>
      <c r="BW42" s="51"/>
      <c r="BX42" s="51"/>
      <c r="BY42" s="51"/>
      <c r="CC42" s="50"/>
      <c r="CD42" s="51"/>
      <c r="CE42" s="51"/>
    </row>
    <row r="43" spans="1:85" ht="12.75" customHeight="1">
      <c r="A43" s="265"/>
      <c r="B43" s="267"/>
      <c r="C43" s="268"/>
      <c r="D43" s="268"/>
      <c r="E43" s="268"/>
      <c r="F43" s="268"/>
      <c r="G43" s="269"/>
      <c r="H43" s="1" t="s">
        <v>20</v>
      </c>
      <c r="I43" s="7"/>
      <c r="J43" s="304"/>
      <c r="K43" s="305"/>
      <c r="L43" s="279">
        <f>IF($J43&lt;&gt;"",IF($AI43="0-",AS43,IF($AI43="+0",AY43,IF($AI43="+-",BE43,AM43))),"")</f>
      </c>
      <c r="M43" s="250">
        <f>IF($J43&lt;&gt;"",IF($AI43="0-",AT43,IF($AI43="+0",AZ43,IF($AI43="+-",BF43,AN43))),"")</f>
      </c>
      <c r="N43" s="259">
        <f>IF($J43&lt;&gt;"",IF($AI43="0-",AU43,IF($AI43="+0",BA43,IF($AI43="+-",BG43,AO43))),"")</f>
      </c>
      <c r="O43" s="288">
        <f>IF($R44="","",ROUNDDOWN($AG43/12,0))</f>
      </c>
      <c r="P43" s="250">
        <f>IF($R44="","",ROUNDDOWN(MOD($AG43,12),0))</f>
      </c>
      <c r="Q43" s="299">
        <f>IF($R44="","",IF((MOD($AG43,12)-$P43)&gt;=0.5,"半",0))</f>
      </c>
      <c r="R43" s="104"/>
      <c r="S43" s="263">
        <f>IF($R44="","",ROUNDDOWN($AG43*($R43/$R44)/12,0))</f>
      </c>
      <c r="T43" s="250">
        <f>IF($R44="","",ROUNDDOWN(MOD($AG43*($R43/$R44),12),0))</f>
      </c>
      <c r="U43" s="252">
        <f>IF(R44="","",IF((MOD($AG43*($R43/$R44),12)-$T43)&gt;=0.5,"半",0))</f>
      </c>
      <c r="V43"/>
      <c r="Z43" s="46"/>
      <c r="AA43" s="46"/>
      <c r="AB43" s="46"/>
      <c r="AC43" s="120"/>
      <c r="AE43" s="294"/>
      <c r="AF43" s="296"/>
      <c r="AG43" s="298">
        <f>IF(OR($AE43&lt;&gt;$AE45,$AE45=""),SUMIF($AE$13:$AE$60,$AE43,$AH$13:$AH$60),"")</f>
        <v>0</v>
      </c>
      <c r="AH43" s="284" t="e">
        <f>IF(AF43=2,0,L43*12+M43+COUNTIF(N43:N43,"半")*0.5)</f>
        <v>#VALUE!</v>
      </c>
      <c r="AI43" s="285"/>
      <c r="AJ43" s="291">
        <f>IF(AI43&lt;&gt;"",VLOOKUP(AI43,$AK$13:$AL$16,2),"")</f>
      </c>
      <c r="AK43"/>
      <c r="AL43"/>
      <c r="AM43" s="40">
        <f>IF(AQ43&gt;=12,DATEDIF(BN43,BQ43,"y")+1,DATEDIF(BN43,BQ43,"y"))</f>
        <v>0</v>
      </c>
      <c r="AN43" s="40">
        <f>IF(AQ43&gt;=12,AQ43-12,AQ43)</f>
        <v>0</v>
      </c>
      <c r="AO43" s="41" t="str">
        <f>IF(AR43&lt;=15,"半",0)</f>
        <v>半</v>
      </c>
      <c r="AP43" s="37">
        <f>DATEDIF(BN43,BQ43,"y")</f>
        <v>0</v>
      </c>
      <c r="AQ43" s="38">
        <f>IF(AR43&gt;=16,DATEDIF(BN43,BQ43,"ym")+1,DATEDIF(BN43,BQ43,"ym"))</f>
        <v>0</v>
      </c>
      <c r="AR43" s="39">
        <f>DATEDIF(BN43,BQ43,"md")</f>
        <v>14</v>
      </c>
      <c r="AS43" s="40" t="e">
        <f>IF(AW43&gt;=12,DATEDIF(BN43,BR43,"y")+1,DATEDIF(BN43,BR43,"y"))</f>
        <v>#NUM!</v>
      </c>
      <c r="AT43" s="40" t="e">
        <f>IF(AW43&gt;=12,AW43-12,AW43)</f>
        <v>#NUM!</v>
      </c>
      <c r="AU43" s="41" t="e">
        <f>IF(AX43&lt;=15,"半",0)</f>
        <v>#NUM!</v>
      </c>
      <c r="AV43" s="37" t="e">
        <f>DATEDIF(BN43,BR43,"y")</f>
        <v>#NUM!</v>
      </c>
      <c r="AW43" s="38" t="e">
        <f>IF(AX43&gt;=16,DATEDIF(BN43,BR43,"ym")+1,DATEDIF(BN43,BR43,"ym"))</f>
        <v>#NUM!</v>
      </c>
      <c r="AX43" s="39" t="e">
        <f>DATEDIF(BN43,BR43,"md")</f>
        <v>#NUM!</v>
      </c>
      <c r="AY43" s="40" t="e">
        <f>IF(BC43&gt;=12,DATEDIF(BO43,BQ43,"y")+1,DATEDIF(BO43,BQ43,"y"))</f>
        <v>#NUM!</v>
      </c>
      <c r="AZ43" s="40" t="e">
        <f>IF(BC43&gt;=12,BC43-12,BC43)</f>
        <v>#NUM!</v>
      </c>
      <c r="BA43" s="41" t="e">
        <f>IF(BD43&lt;=15,"半",0)</f>
        <v>#NUM!</v>
      </c>
      <c r="BB43" s="37" t="e">
        <f>DATEDIF(BO43,BQ43,"y")</f>
        <v>#NUM!</v>
      </c>
      <c r="BC43" s="38" t="e">
        <f>IF(BD43&gt;=16,DATEDIF(BO43,BQ43,"ym")+1,DATEDIF(BO43,BQ43,"ym"))</f>
        <v>#NUM!</v>
      </c>
      <c r="BD43" s="38" t="e">
        <f>DATEDIF(BO43,BQ43,"md")</f>
        <v>#NUM!</v>
      </c>
      <c r="BE43" s="40" t="e">
        <f>IF(BI43&gt;=12,DATEDIF(BO43,BR43,"y")+1,DATEDIF(BO43,BR43,"y"))</f>
        <v>#NUM!</v>
      </c>
      <c r="BF43" s="40" t="e">
        <f>IF(BI43&gt;=12,BI43-12,BI43)</f>
        <v>#NUM!</v>
      </c>
      <c r="BG43" s="41" t="e">
        <f>IF(BJ43&lt;=15,"半",0)</f>
        <v>#NUM!</v>
      </c>
      <c r="BH43" s="37" t="e">
        <f>DATEDIF(BO43,BR43,"y")</f>
        <v>#NUM!</v>
      </c>
      <c r="BI43" s="38" t="e">
        <f>IF(BJ43&gt;=16,DATEDIF(BO43,BR43,"ym")+1,DATEDIF(BO43,BR43,"ym"))</f>
        <v>#NUM!</v>
      </c>
      <c r="BJ43" s="39" t="e">
        <f>DATEDIF(BO43,BR43,"md")</f>
        <v>#NUM!</v>
      </c>
      <c r="BK43" s="38"/>
      <c r="BL43" s="45">
        <f>IF(J44="現在",$AJ$6,J44)</f>
        <v>0</v>
      </c>
      <c r="BM43" s="38">
        <v>2</v>
      </c>
      <c r="BN43" s="47">
        <f>IF(DAY(J43)&lt;=15,J43-DAY(J43)+1,J43-DAY(J43)+16)</f>
        <v>1</v>
      </c>
      <c r="BO43" s="47">
        <f>IF(DAY(BN43)=1,BN43+15,BX43)</f>
        <v>16</v>
      </c>
      <c r="BP43" s="48"/>
      <c r="BQ43" s="116">
        <f>IF(CG43&gt;=16,CE43,IF(J44="現在",$AJ$6-CG43+15,J44-CG43+15))</f>
        <v>15</v>
      </c>
      <c r="BR43" s="49">
        <f>IF(DAY(BQ43)=15,BQ43-DAY(BQ43),BQ43-DAY(BQ43)+15)</f>
        <v>0</v>
      </c>
      <c r="BS43" s="48"/>
      <c r="BT43" s="48"/>
      <c r="BU43" s="46">
        <f>YEAR(J43)</f>
        <v>1900</v>
      </c>
      <c r="BV43" s="50">
        <f>MONTH(J43)+1</f>
        <v>2</v>
      </c>
      <c r="BW43" s="51" t="str">
        <f>CONCATENATE(BU43,"/",BV43,"/",1)</f>
        <v>1900/2/1</v>
      </c>
      <c r="BX43" s="51">
        <f>BW43+1-1</f>
        <v>32</v>
      </c>
      <c r="BY43" s="51">
        <f>BW43-1</f>
        <v>31</v>
      </c>
      <c r="BZ43" s="46">
        <f>DAY(BY43)</f>
        <v>31</v>
      </c>
      <c r="CA43" s="46">
        <f>DAY(J43)</f>
        <v>0</v>
      </c>
      <c r="CB43" s="46">
        <f>YEAR(BL43)</f>
        <v>1900</v>
      </c>
      <c r="CC43" s="50">
        <f>IF(MONTH(BL43)=12,MONTH(BL43)-12+1,MONTH(BL43)+1)</f>
        <v>2</v>
      </c>
      <c r="CD43" s="51" t="str">
        <f>IF(CC43=1,CONCATENATE(CB43+1,"/",CC43,"/",1),CONCATENATE(CB43,"/",CC43,"/",1))</f>
        <v>1900/2/1</v>
      </c>
      <c r="CE43" s="51">
        <f>CD43-1</f>
        <v>31</v>
      </c>
      <c r="CF43" s="46">
        <f>DAY(CE43)</f>
        <v>31</v>
      </c>
      <c r="CG43" s="46">
        <f>DAY(BL43)</f>
        <v>0</v>
      </c>
    </row>
    <row r="44" spans="1:83" ht="12.75" customHeight="1">
      <c r="A44" s="290"/>
      <c r="B44" s="301"/>
      <c r="C44" s="302"/>
      <c r="D44" s="302"/>
      <c r="E44" s="302"/>
      <c r="F44" s="302"/>
      <c r="G44" s="303"/>
      <c r="H44" s="2" t="s">
        <v>21</v>
      </c>
      <c r="I44" s="2"/>
      <c r="J44" s="292"/>
      <c r="K44" s="293"/>
      <c r="L44" s="306"/>
      <c r="M44" s="251"/>
      <c r="N44" s="287"/>
      <c r="O44" s="289"/>
      <c r="P44" s="251"/>
      <c r="Q44" s="300"/>
      <c r="R44" s="105"/>
      <c r="S44" s="264"/>
      <c r="T44" s="251"/>
      <c r="U44" s="253"/>
      <c r="V44"/>
      <c r="Z44" s="46"/>
      <c r="AA44" s="46"/>
      <c r="AB44" s="46"/>
      <c r="AC44" s="120"/>
      <c r="AE44" s="294"/>
      <c r="AF44" s="296"/>
      <c r="AG44" s="298"/>
      <c r="AH44" s="284"/>
      <c r="AI44" s="286"/>
      <c r="AJ44" s="165"/>
      <c r="AK44"/>
      <c r="AL44"/>
      <c r="AM44" s="59"/>
      <c r="AN44" s="59"/>
      <c r="AO44" s="60"/>
      <c r="AP44" s="37"/>
      <c r="AQ44" s="38"/>
      <c r="AR44" s="39"/>
      <c r="AS44" s="59"/>
      <c r="AT44" s="59"/>
      <c r="AU44" s="60"/>
      <c r="AV44" s="37"/>
      <c r="AW44" s="38"/>
      <c r="AX44" s="39"/>
      <c r="AY44" s="59"/>
      <c r="AZ44" s="59"/>
      <c r="BA44" s="60"/>
      <c r="BB44" s="37"/>
      <c r="BC44" s="38"/>
      <c r="BD44" s="38"/>
      <c r="BE44" s="59"/>
      <c r="BF44" s="59"/>
      <c r="BG44" s="60"/>
      <c r="BH44" s="37"/>
      <c r="BI44" s="38"/>
      <c r="BJ44" s="39"/>
      <c r="BK44" s="38"/>
      <c r="BL44" s="45"/>
      <c r="BM44" s="38"/>
      <c r="BN44" s="47"/>
      <c r="BO44" s="47"/>
      <c r="BP44" s="48"/>
      <c r="BQ44" s="49"/>
      <c r="BR44" s="49"/>
      <c r="BS44" s="48"/>
      <c r="BT44" s="48"/>
      <c r="BV44" s="50"/>
      <c r="BW44" s="51"/>
      <c r="BX44" s="51"/>
      <c r="BY44" s="51"/>
      <c r="CC44" s="50"/>
      <c r="CD44" s="51"/>
      <c r="CE44" s="51"/>
    </row>
    <row r="45" spans="1:85" ht="12.75" customHeight="1">
      <c r="A45" s="265"/>
      <c r="B45" s="267"/>
      <c r="C45" s="268"/>
      <c r="D45" s="268"/>
      <c r="E45" s="268"/>
      <c r="F45" s="268"/>
      <c r="G45" s="269"/>
      <c r="H45" s="1" t="s">
        <v>20</v>
      </c>
      <c r="I45" s="7"/>
      <c r="J45" s="304"/>
      <c r="K45" s="305"/>
      <c r="L45" s="279">
        <f>IF($J45&lt;&gt;"",IF($AI45="0-",AS45,IF($AI45="+0",AY45,IF($AI45="+-",BE45,AM45))),"")</f>
      </c>
      <c r="M45" s="250">
        <f>IF($J45&lt;&gt;"",IF($AI45="0-",AT45,IF($AI45="+0",AZ45,IF($AI45="+-",BF45,AN45))),"")</f>
      </c>
      <c r="N45" s="259">
        <f>IF($J45&lt;&gt;"",IF($AI45="0-",AU45,IF($AI45="+0",BA45,IF($AI45="+-",BG45,AO45))),"")</f>
      </c>
      <c r="O45" s="288">
        <f>IF($R46="","",ROUNDDOWN($AG45/12,0))</f>
      </c>
      <c r="P45" s="250">
        <f>IF($R46="","",ROUNDDOWN(MOD($AG45,12),0))</f>
      </c>
      <c r="Q45" s="299">
        <f>IF($R46="","",IF((MOD($AG45,12)-$P45)&gt;=0.5,"半",0))</f>
      </c>
      <c r="R45" s="104"/>
      <c r="S45" s="263">
        <f>IF($R46="","",ROUNDDOWN($AG45*($R45/$R46)/12,0))</f>
      </c>
      <c r="T45" s="250">
        <f>IF($R46="","",ROUNDDOWN(MOD($AG45*($R45/$R46),12),0))</f>
      </c>
      <c r="U45" s="252">
        <f>IF(R46="","",IF((MOD($AG45*($R45/$R46),12)-$T45)&gt;=0.5,"半",0))</f>
      </c>
      <c r="V45"/>
      <c r="Z45" s="46"/>
      <c r="AA45" s="46"/>
      <c r="AB45" s="46"/>
      <c r="AC45" s="120"/>
      <c r="AE45" s="294"/>
      <c r="AF45" s="296"/>
      <c r="AG45" s="298">
        <f>IF(OR($AE45&lt;&gt;$AE47,$AE47=""),SUMIF($AE$13:$AE$60,$AE45,$AH$13:$AH$60),"")</f>
        <v>0</v>
      </c>
      <c r="AH45" s="284" t="e">
        <f>IF(AF45=2,0,L45*12+M45+COUNTIF(N45:N45,"半")*0.5)</f>
        <v>#VALUE!</v>
      </c>
      <c r="AI45" s="285"/>
      <c r="AJ45" s="291">
        <f>IF(AI45&lt;&gt;"",VLOOKUP(AI45,$AK$13:$AL$16,2),"")</f>
      </c>
      <c r="AK45"/>
      <c r="AL45"/>
      <c r="AM45" s="40">
        <f>IF(AQ45&gt;=12,DATEDIF(BN45,BQ45,"y")+1,DATEDIF(BN45,BQ45,"y"))</f>
        <v>0</v>
      </c>
      <c r="AN45" s="40">
        <f>IF(AQ45&gt;=12,AQ45-12,AQ45)</f>
        <v>0</v>
      </c>
      <c r="AO45" s="41" t="str">
        <f>IF(AR45&lt;=15,"半",0)</f>
        <v>半</v>
      </c>
      <c r="AP45" s="37">
        <f>DATEDIF(BN45,BQ45,"y")</f>
        <v>0</v>
      </c>
      <c r="AQ45" s="38">
        <f>IF(AR45&gt;=16,DATEDIF(BN45,BQ45,"ym")+1,DATEDIF(BN45,BQ45,"ym"))</f>
        <v>0</v>
      </c>
      <c r="AR45" s="39">
        <f>DATEDIF(BN45,BQ45,"md")</f>
        <v>14</v>
      </c>
      <c r="AS45" s="40" t="e">
        <f>IF(AW45&gt;=12,DATEDIF(BN45,BR45,"y")+1,DATEDIF(BN45,BR45,"y"))</f>
        <v>#NUM!</v>
      </c>
      <c r="AT45" s="40" t="e">
        <f>IF(AW45&gt;=12,AW45-12,AW45)</f>
        <v>#NUM!</v>
      </c>
      <c r="AU45" s="41" t="e">
        <f>IF(AX45&lt;=15,"半",0)</f>
        <v>#NUM!</v>
      </c>
      <c r="AV45" s="37" t="e">
        <f>DATEDIF(BN45,BR45,"y")</f>
        <v>#NUM!</v>
      </c>
      <c r="AW45" s="38" t="e">
        <f>IF(AX45&gt;=16,DATEDIF(BN45,BR45,"ym")+1,DATEDIF(BN45,BR45,"ym"))</f>
        <v>#NUM!</v>
      </c>
      <c r="AX45" s="39" t="e">
        <f>DATEDIF(BN45,BR45,"md")</f>
        <v>#NUM!</v>
      </c>
      <c r="AY45" s="40" t="e">
        <f>IF(BC45&gt;=12,DATEDIF(BO45,BQ45,"y")+1,DATEDIF(BO45,BQ45,"y"))</f>
        <v>#NUM!</v>
      </c>
      <c r="AZ45" s="40" t="e">
        <f>IF(BC45&gt;=12,BC45-12,BC45)</f>
        <v>#NUM!</v>
      </c>
      <c r="BA45" s="41" t="e">
        <f>IF(BD45&lt;=15,"半",0)</f>
        <v>#NUM!</v>
      </c>
      <c r="BB45" s="37" t="e">
        <f>DATEDIF(BO45,BQ45,"y")</f>
        <v>#NUM!</v>
      </c>
      <c r="BC45" s="38" t="e">
        <f>IF(BD45&gt;=16,DATEDIF(BO45,BQ45,"ym")+1,DATEDIF(BO45,BQ45,"ym"))</f>
        <v>#NUM!</v>
      </c>
      <c r="BD45" s="38" t="e">
        <f>DATEDIF(BO45,BQ45,"md")</f>
        <v>#NUM!</v>
      </c>
      <c r="BE45" s="40" t="e">
        <f>IF(BI45&gt;=12,DATEDIF(BO45,BR45,"y")+1,DATEDIF(BO45,BR45,"y"))</f>
        <v>#NUM!</v>
      </c>
      <c r="BF45" s="40" t="e">
        <f>IF(BI45&gt;=12,BI45-12,BI45)</f>
        <v>#NUM!</v>
      </c>
      <c r="BG45" s="41" t="e">
        <f>IF(BJ45&lt;=15,"半",0)</f>
        <v>#NUM!</v>
      </c>
      <c r="BH45" s="37" t="e">
        <f>DATEDIF(BO45,BR45,"y")</f>
        <v>#NUM!</v>
      </c>
      <c r="BI45" s="38" t="e">
        <f>IF(BJ45&gt;=16,DATEDIF(BO45,BR45,"ym")+1,DATEDIF(BO45,BR45,"ym"))</f>
        <v>#NUM!</v>
      </c>
      <c r="BJ45" s="39" t="e">
        <f>DATEDIF(BO45,BR45,"md")</f>
        <v>#NUM!</v>
      </c>
      <c r="BK45" s="38"/>
      <c r="BL45" s="45">
        <f>IF(J46="現在",$AJ$6,J46)</f>
        <v>0</v>
      </c>
      <c r="BM45" s="38">
        <v>2</v>
      </c>
      <c r="BN45" s="47">
        <f>IF(DAY(J45)&lt;=15,J45-DAY(J45)+1,J45-DAY(J45)+16)</f>
        <v>1</v>
      </c>
      <c r="BO45" s="47">
        <f>IF(DAY(BN45)=1,BN45+15,BX45)</f>
        <v>16</v>
      </c>
      <c r="BP45" s="48"/>
      <c r="BQ45" s="116">
        <f>IF(CG45&gt;=16,CE45,IF(J46="現在",$AJ$6-CG45+15,J46-CG45+15))</f>
        <v>15</v>
      </c>
      <c r="BR45" s="49">
        <f>IF(DAY(BQ45)=15,BQ45-DAY(BQ45),BQ45-DAY(BQ45)+15)</f>
        <v>0</v>
      </c>
      <c r="BS45" s="48"/>
      <c r="BT45" s="48"/>
      <c r="BU45" s="46">
        <f>YEAR(J45)</f>
        <v>1900</v>
      </c>
      <c r="BV45" s="50">
        <f>MONTH(J45)+1</f>
        <v>2</v>
      </c>
      <c r="BW45" s="51" t="str">
        <f>CONCATENATE(BU45,"/",BV45,"/",1)</f>
        <v>1900/2/1</v>
      </c>
      <c r="BX45" s="51">
        <f>BW45+1-1</f>
        <v>32</v>
      </c>
      <c r="BY45" s="51">
        <f>BW45-1</f>
        <v>31</v>
      </c>
      <c r="BZ45" s="46">
        <f>DAY(BY45)</f>
        <v>31</v>
      </c>
      <c r="CA45" s="46">
        <f>DAY(J45)</f>
        <v>0</v>
      </c>
      <c r="CB45" s="46">
        <f>YEAR(BL45)</f>
        <v>1900</v>
      </c>
      <c r="CC45" s="50">
        <f>IF(MONTH(BL45)=12,MONTH(BL45)-12+1,MONTH(BL45)+1)</f>
        <v>2</v>
      </c>
      <c r="CD45" s="51" t="str">
        <f>IF(CC45=1,CONCATENATE(CB45+1,"/",CC45,"/",1),CONCATENATE(CB45,"/",CC45,"/",1))</f>
        <v>1900/2/1</v>
      </c>
      <c r="CE45" s="51">
        <f>CD45-1</f>
        <v>31</v>
      </c>
      <c r="CF45" s="46">
        <f>DAY(CE45)</f>
        <v>31</v>
      </c>
      <c r="CG45" s="46">
        <f>DAY(BL45)</f>
        <v>0</v>
      </c>
    </row>
    <row r="46" spans="1:83" ht="12.75" customHeight="1">
      <c r="A46" s="290"/>
      <c r="B46" s="301"/>
      <c r="C46" s="302"/>
      <c r="D46" s="302"/>
      <c r="E46" s="302"/>
      <c r="F46" s="302"/>
      <c r="G46" s="303"/>
      <c r="H46" s="2" t="s">
        <v>21</v>
      </c>
      <c r="I46" s="2"/>
      <c r="J46" s="292"/>
      <c r="K46" s="293"/>
      <c r="L46" s="306"/>
      <c r="M46" s="251"/>
      <c r="N46" s="287"/>
      <c r="O46" s="289"/>
      <c r="P46" s="251"/>
      <c r="Q46" s="300"/>
      <c r="R46" s="105"/>
      <c r="S46" s="264"/>
      <c r="T46" s="251"/>
      <c r="U46" s="253"/>
      <c r="V46"/>
      <c r="Z46" s="46"/>
      <c r="AA46" s="46"/>
      <c r="AB46" s="46"/>
      <c r="AC46" s="120"/>
      <c r="AE46" s="295"/>
      <c r="AF46" s="297"/>
      <c r="AG46" s="298"/>
      <c r="AH46" s="284"/>
      <c r="AI46" s="286"/>
      <c r="AJ46" s="165"/>
      <c r="AK46"/>
      <c r="AL46"/>
      <c r="AM46" s="59"/>
      <c r="AN46" s="59"/>
      <c r="AO46" s="60"/>
      <c r="AP46" s="37"/>
      <c r="AQ46" s="38"/>
      <c r="AR46" s="39"/>
      <c r="AS46" s="59"/>
      <c r="AT46" s="59"/>
      <c r="AU46" s="60"/>
      <c r="AV46" s="37"/>
      <c r="AW46" s="38"/>
      <c r="AX46" s="39"/>
      <c r="AY46" s="59"/>
      <c r="AZ46" s="59"/>
      <c r="BA46" s="60"/>
      <c r="BB46" s="37"/>
      <c r="BC46" s="38"/>
      <c r="BD46" s="38"/>
      <c r="BE46" s="59"/>
      <c r="BF46" s="59"/>
      <c r="BG46" s="60"/>
      <c r="BH46" s="37"/>
      <c r="BI46" s="38"/>
      <c r="BJ46" s="39"/>
      <c r="BK46" s="38"/>
      <c r="BL46" s="45"/>
      <c r="BM46" s="38"/>
      <c r="BN46" s="47"/>
      <c r="BO46" s="47"/>
      <c r="BP46" s="48"/>
      <c r="BQ46" s="49"/>
      <c r="BR46" s="49"/>
      <c r="BS46" s="48"/>
      <c r="BT46" s="48"/>
      <c r="BV46" s="50"/>
      <c r="BW46" s="51"/>
      <c r="BX46" s="51"/>
      <c r="BY46" s="51"/>
      <c r="CC46" s="50"/>
      <c r="CD46" s="51"/>
      <c r="CE46" s="51"/>
    </row>
    <row r="47" spans="1:85" ht="13.5" customHeight="1">
      <c r="A47" s="265"/>
      <c r="B47" s="267"/>
      <c r="C47" s="268"/>
      <c r="D47" s="268"/>
      <c r="E47" s="268"/>
      <c r="F47" s="268"/>
      <c r="G47" s="269"/>
      <c r="H47" s="273" t="s">
        <v>53</v>
      </c>
      <c r="I47" s="274"/>
      <c r="J47" s="274"/>
      <c r="K47" s="275"/>
      <c r="L47" s="279" t="s">
        <v>53</v>
      </c>
      <c r="M47" s="259"/>
      <c r="N47" s="280"/>
      <c r="O47" s="257" t="s">
        <v>135</v>
      </c>
      <c r="P47" s="259" t="s">
        <v>136</v>
      </c>
      <c r="Q47" s="261" t="s">
        <v>137</v>
      </c>
      <c r="R47" s="104" t="s">
        <v>108</v>
      </c>
      <c r="S47" s="263">
        <f>IF($B$13="","",ROUNDDOWN($AI$48/12,0))</f>
      </c>
      <c r="T47" s="250">
        <f>IF($B$13="","",ROUNDDOWN(MOD($AI$48,12),0))</f>
      </c>
      <c r="U47" s="252">
        <f>IF($B$13="","",IF((MOD($AI48,12)-$T$47)&gt;=0.5,"半",0))</f>
      </c>
      <c r="V47" s="66"/>
      <c r="Z47" s="46"/>
      <c r="AA47" s="46"/>
      <c r="AB47" s="46"/>
      <c r="AC47" s="120"/>
      <c r="AE47" s="254" t="s">
        <v>138</v>
      </c>
      <c r="AF47" s="146" t="s">
        <v>2</v>
      </c>
      <c r="AG47" s="144" t="s">
        <v>139</v>
      </c>
      <c r="AH47" s="144" t="s">
        <v>140</v>
      </c>
      <c r="AI47" s="147" t="s">
        <v>141</v>
      </c>
      <c r="AJ47" s="256"/>
      <c r="AK47"/>
      <c r="AL47"/>
      <c r="AM47" s="40">
        <f>IF(AQ47&gt;=12,DATEDIF(BN47,BQ47,"y")+1,DATEDIF(BN47,BQ47,"y"))</f>
        <v>0</v>
      </c>
      <c r="AN47" s="40">
        <f>IF(AQ47&gt;=12,AQ47-12,AQ47)</f>
        <v>0</v>
      </c>
      <c r="AO47" s="41" t="str">
        <f>IF(AR47&lt;=15,"半",0)</f>
        <v>半</v>
      </c>
      <c r="AP47" s="37">
        <f>DATEDIF(BN47,BQ47,"y")</f>
        <v>0</v>
      </c>
      <c r="AQ47" s="38">
        <f>IF(AR47&gt;=16,DATEDIF(BN47,BQ47,"ym")+1,DATEDIF(BN47,BQ47,"ym"))</f>
        <v>0</v>
      </c>
      <c r="AR47" s="39">
        <f>DATEDIF(BN47,BQ47,"md")</f>
        <v>14</v>
      </c>
      <c r="AS47" s="40" t="e">
        <f>IF(AW47&gt;=12,DATEDIF(BN47,BR47,"y")+1,DATEDIF(BN47,BR47,"y"))</f>
        <v>#NUM!</v>
      </c>
      <c r="AT47" s="40" t="e">
        <f>IF(AW47&gt;=12,AW47-12,AW47)</f>
        <v>#NUM!</v>
      </c>
      <c r="AU47" s="41" t="e">
        <f>IF(AX47&lt;=15,"半",0)</f>
        <v>#NUM!</v>
      </c>
      <c r="AV47" s="37" t="e">
        <f>DATEDIF(BN47,BR47,"y")</f>
        <v>#NUM!</v>
      </c>
      <c r="AW47" s="38" t="e">
        <f>IF(AX47&gt;=16,DATEDIF(BN47,BR47,"ym")+1,DATEDIF(BN47,BR47,"ym"))</f>
        <v>#NUM!</v>
      </c>
      <c r="AX47" s="39" t="e">
        <f>DATEDIF(BN47,BR47,"md")</f>
        <v>#NUM!</v>
      </c>
      <c r="AY47" s="40" t="e">
        <f>IF(BC47&gt;=12,DATEDIF(BO47,BQ47,"y")+1,DATEDIF(BO47,BQ47,"y"))</f>
        <v>#NUM!</v>
      </c>
      <c r="AZ47" s="40" t="e">
        <f>IF(BC47&gt;=12,BC47-12,BC47)</f>
        <v>#NUM!</v>
      </c>
      <c r="BA47" s="41" t="e">
        <f>IF(BD47&lt;=15,"半",0)</f>
        <v>#NUM!</v>
      </c>
      <c r="BB47" s="37" t="e">
        <f>DATEDIF(BO47,BQ47,"y")</f>
        <v>#NUM!</v>
      </c>
      <c r="BC47" s="38" t="e">
        <f>IF(BD47&gt;=16,DATEDIF(BO47,BQ47,"ym")+1,DATEDIF(BO47,BQ47,"ym"))</f>
        <v>#NUM!</v>
      </c>
      <c r="BD47" s="38" t="e">
        <f>DATEDIF(BO47,BQ47,"md")</f>
        <v>#NUM!</v>
      </c>
      <c r="BE47" s="40" t="e">
        <f>IF(BI47&gt;=12,DATEDIF(BO47,BR47,"y")+1,DATEDIF(BO47,BR47,"y"))</f>
        <v>#NUM!</v>
      </c>
      <c r="BF47" s="40" t="e">
        <f>IF(BI47&gt;=12,BI47-12,BI47)</f>
        <v>#NUM!</v>
      </c>
      <c r="BG47" s="41" t="e">
        <f>IF(BJ47&lt;=15,"半",0)</f>
        <v>#NUM!</v>
      </c>
      <c r="BH47" s="37" t="e">
        <f>DATEDIF(BO47,BR47,"y")</f>
        <v>#NUM!</v>
      </c>
      <c r="BI47" s="38" t="e">
        <f>IF(BJ47&gt;=16,DATEDIF(BO47,BR47,"ym")+1,DATEDIF(BO47,BR47,"ym"))</f>
        <v>#NUM!</v>
      </c>
      <c r="BJ47" s="39" t="e">
        <f>DATEDIF(BO47,BR47,"md")</f>
        <v>#NUM!</v>
      </c>
      <c r="BK47" s="38"/>
      <c r="BL47" s="45">
        <f>IF(J48="現在",$AJ$6,J48)</f>
        <v>0</v>
      </c>
      <c r="BM47" s="38">
        <v>2</v>
      </c>
      <c r="BN47" s="47">
        <f>IF(DAY(J47)&lt;=15,J47-DAY(J47)+1,J47-DAY(J47)+16)</f>
        <v>1</v>
      </c>
      <c r="BO47" s="47">
        <f>IF(DAY(BN47)=1,BN47+15,BX47)</f>
        <v>16</v>
      </c>
      <c r="BP47" s="48"/>
      <c r="BQ47" s="116">
        <f>IF(CG47&gt;=16,CE47,IF(J48="現在",$AJ$6-CG47+15,J48-CG47+15))</f>
        <v>15</v>
      </c>
      <c r="BR47" s="49">
        <f>IF(DAY(BQ47)=15,BQ47-DAY(BQ47),BQ47-DAY(BQ47)+15)</f>
        <v>0</v>
      </c>
      <c r="BS47" s="48"/>
      <c r="BT47" s="48"/>
      <c r="BU47" s="46">
        <f>YEAR(J47)</f>
        <v>1900</v>
      </c>
      <c r="BV47" s="50">
        <f>MONTH(J47)+1</f>
        <v>2</v>
      </c>
      <c r="BW47" s="51" t="str">
        <f>CONCATENATE(BU47,"/",BV47,"/",1)</f>
        <v>1900/2/1</v>
      </c>
      <c r="BX47" s="51">
        <f>BW47+1-1</f>
        <v>32</v>
      </c>
      <c r="BY47" s="51">
        <f>BW47-1</f>
        <v>31</v>
      </c>
      <c r="BZ47" s="46">
        <f>DAY(BY47)</f>
        <v>31</v>
      </c>
      <c r="CA47" s="46">
        <f>DAY(J47)</f>
        <v>0</v>
      </c>
      <c r="CB47" s="46">
        <f>YEAR(BL47)</f>
        <v>1900</v>
      </c>
      <c r="CC47" s="50">
        <f>IF(MONTH(BL47)=12,MONTH(BL47)-12+1,MONTH(BL47)+1)</f>
        <v>2</v>
      </c>
      <c r="CD47" s="51" t="str">
        <f>IF(CC47=1,CONCATENATE(CB47+1,"/",CC47,"/",1),CONCATENATE(CB47,"/",CC47,"/",1))</f>
        <v>1900/2/1</v>
      </c>
      <c r="CE47" s="51">
        <f>CD47-1</f>
        <v>31</v>
      </c>
      <c r="CF47" s="46">
        <f>DAY(CE47)</f>
        <v>31</v>
      </c>
      <c r="CG47" s="46">
        <f>DAY(BL47)</f>
        <v>0</v>
      </c>
    </row>
    <row r="48" spans="1:83" ht="13.5" customHeight="1" thickBot="1">
      <c r="A48" s="266"/>
      <c r="B48" s="270"/>
      <c r="C48" s="271"/>
      <c r="D48" s="271"/>
      <c r="E48" s="271"/>
      <c r="F48" s="271"/>
      <c r="G48" s="272"/>
      <c r="H48" s="276"/>
      <c r="I48" s="277"/>
      <c r="J48" s="277"/>
      <c r="K48" s="278"/>
      <c r="L48" s="281"/>
      <c r="M48" s="282"/>
      <c r="N48" s="283"/>
      <c r="O48" s="258"/>
      <c r="P48" s="260"/>
      <c r="Q48" s="262"/>
      <c r="R48" s="124"/>
      <c r="S48" s="264"/>
      <c r="T48" s="251"/>
      <c r="U48" s="253"/>
      <c r="V48" s="121"/>
      <c r="W48" s="121"/>
      <c r="X48" s="121"/>
      <c r="Y48" s="121"/>
      <c r="Z48" s="86"/>
      <c r="AA48" s="86"/>
      <c r="AB48" s="86"/>
      <c r="AC48" s="122"/>
      <c r="AE48" s="255"/>
      <c r="AF48" s="148">
        <f>SUM(S13:S46)</f>
        <v>0</v>
      </c>
      <c r="AG48" s="148">
        <f>SUM($T$13:$T$46)</f>
        <v>0</v>
      </c>
      <c r="AH48" s="148">
        <f>COUNTIF($U$13:$U$46,"半")</f>
        <v>0</v>
      </c>
      <c r="AI48" s="149">
        <f>AF48*12+AG48+(AH48/2)</f>
        <v>0</v>
      </c>
      <c r="AJ48" s="256"/>
      <c r="AK48"/>
      <c r="AL48"/>
      <c r="AM48" s="59"/>
      <c r="AN48" s="59"/>
      <c r="AO48" s="60"/>
      <c r="AP48" s="37"/>
      <c r="AQ48" s="38"/>
      <c r="AR48" s="39"/>
      <c r="AS48" s="59"/>
      <c r="AT48" s="59"/>
      <c r="AU48" s="60"/>
      <c r="AV48" s="37"/>
      <c r="AW48" s="38"/>
      <c r="AX48" s="39"/>
      <c r="AY48" s="59"/>
      <c r="AZ48" s="59"/>
      <c r="BA48" s="60"/>
      <c r="BB48" s="37"/>
      <c r="BC48" s="38"/>
      <c r="BD48" s="38"/>
      <c r="BE48" s="59"/>
      <c r="BF48" s="59"/>
      <c r="BG48" s="60"/>
      <c r="BH48" s="37"/>
      <c r="BI48" s="38"/>
      <c r="BJ48" s="39"/>
      <c r="BK48" s="38"/>
      <c r="BL48" s="45"/>
      <c r="BM48" s="38"/>
      <c r="BN48" s="47"/>
      <c r="BO48" s="47"/>
      <c r="BP48" s="48"/>
      <c r="BQ48" s="49"/>
      <c r="BR48" s="49"/>
      <c r="BS48" s="48"/>
      <c r="BT48" s="48"/>
      <c r="BV48" s="50"/>
      <c r="BW48" s="51"/>
      <c r="BX48" s="51"/>
      <c r="BY48" s="51"/>
      <c r="CC48" s="50"/>
      <c r="CD48" s="51"/>
      <c r="CE48" s="51"/>
    </row>
    <row r="49" spans="1:83" ht="13.5" customHeight="1">
      <c r="A49" s="199" t="s">
        <v>44</v>
      </c>
      <c r="B49" s="201"/>
      <c r="C49" s="202"/>
      <c r="D49" s="102"/>
      <c r="E49" s="61"/>
      <c r="F49" s="61"/>
      <c r="G49" s="62" t="s">
        <v>120</v>
      </c>
      <c r="H49" s="5"/>
      <c r="I49" s="5"/>
      <c r="J49" s="6"/>
      <c r="K49" s="6"/>
      <c r="L49" s="4"/>
      <c r="M49" s="4"/>
      <c r="N49" s="4"/>
      <c r="O49" s="57"/>
      <c r="P49" s="232" t="s">
        <v>58</v>
      </c>
      <c r="Q49" s="233"/>
      <c r="R49" s="233"/>
      <c r="S49" s="233"/>
      <c r="T49" s="233"/>
      <c r="U49" s="233"/>
      <c r="V49" s="234"/>
      <c r="W49" s="236" t="s">
        <v>57</v>
      </c>
      <c r="X49" s="236"/>
      <c r="Y49" s="236"/>
      <c r="Z49" s="236"/>
      <c r="AA49" s="236"/>
      <c r="AB49" s="236"/>
      <c r="AC49" s="237"/>
      <c r="AK49"/>
      <c r="AL49"/>
      <c r="AV49" s="38"/>
      <c r="AW49" s="38"/>
      <c r="AX49" s="38"/>
      <c r="AY49" s="64"/>
      <c r="AZ49" s="64"/>
      <c r="BA49" s="64"/>
      <c r="BB49" s="38"/>
      <c r="BC49" s="38"/>
      <c r="BD49" s="38"/>
      <c r="BE49" s="64"/>
      <c r="BF49" s="64"/>
      <c r="BG49" s="64"/>
      <c r="BH49" s="38"/>
      <c r="BI49" s="38"/>
      <c r="BJ49" s="38"/>
      <c r="BK49" s="38"/>
      <c r="BL49" s="45"/>
      <c r="BM49" s="38"/>
      <c r="BN49" s="48"/>
      <c r="BO49" s="48"/>
      <c r="BP49" s="48"/>
      <c r="BQ49" s="48"/>
      <c r="BR49" s="48"/>
      <c r="BS49" s="48"/>
      <c r="BT49" s="48"/>
      <c r="BV49" s="50"/>
      <c r="BW49" s="51"/>
      <c r="BX49" s="51"/>
      <c r="BY49" s="51"/>
      <c r="CC49" s="50"/>
      <c r="CD49" s="51"/>
      <c r="CE49" s="51"/>
    </row>
    <row r="50" spans="1:83" ht="13.5" customHeight="1">
      <c r="A50" s="199"/>
      <c r="B50" s="203"/>
      <c r="C50" s="204"/>
      <c r="D50" s="102"/>
      <c r="E50" s="61"/>
      <c r="F50" s="61"/>
      <c r="G50" s="62"/>
      <c r="H50" s="5"/>
      <c r="I50" s="5"/>
      <c r="J50" s="6"/>
      <c r="K50" s="6"/>
      <c r="L50" s="4"/>
      <c r="M50" s="4"/>
      <c r="N50" s="4"/>
      <c r="O50" s="57"/>
      <c r="P50" s="235"/>
      <c r="Q50" s="168"/>
      <c r="R50" s="168"/>
      <c r="S50" s="168"/>
      <c r="T50" s="168"/>
      <c r="U50" s="168"/>
      <c r="V50" s="163"/>
      <c r="W50" s="168"/>
      <c r="X50" s="168"/>
      <c r="Y50" s="168"/>
      <c r="Z50" s="168"/>
      <c r="AA50" s="168"/>
      <c r="AB50" s="168"/>
      <c r="AC50" s="169"/>
      <c r="AK50"/>
      <c r="AL50"/>
      <c r="AV50" s="38"/>
      <c r="AW50" s="38"/>
      <c r="AX50" s="38"/>
      <c r="AY50" s="64"/>
      <c r="AZ50" s="64"/>
      <c r="BA50" s="64"/>
      <c r="BB50" s="38"/>
      <c r="BC50" s="38"/>
      <c r="BD50" s="38"/>
      <c r="BE50" s="64"/>
      <c r="BF50" s="64"/>
      <c r="BG50" s="64"/>
      <c r="BH50" s="38"/>
      <c r="BI50" s="38"/>
      <c r="BJ50" s="38"/>
      <c r="BK50" s="38"/>
      <c r="BL50" s="45"/>
      <c r="BM50" s="38"/>
      <c r="BN50" s="48"/>
      <c r="BO50" s="48"/>
      <c r="BP50" s="48"/>
      <c r="BQ50" s="48"/>
      <c r="BR50" s="48"/>
      <c r="BS50" s="48"/>
      <c r="BT50" s="48"/>
      <c r="BV50" s="50"/>
      <c r="BW50" s="51"/>
      <c r="BX50" s="51"/>
      <c r="BY50" s="51"/>
      <c r="CC50" s="50"/>
      <c r="CD50" s="51"/>
      <c r="CE50" s="51"/>
    </row>
    <row r="51" spans="1:83" ht="13.5" customHeight="1">
      <c r="A51" s="199"/>
      <c r="B51" s="238"/>
      <c r="C51" s="239"/>
      <c r="D51" s="62"/>
      <c r="E51" s="61"/>
      <c r="F51" s="61"/>
      <c r="G51" s="62"/>
      <c r="H51" s="5"/>
      <c r="I51" s="5"/>
      <c r="J51" s="6"/>
      <c r="K51" s="6"/>
      <c r="L51" s="4"/>
      <c r="M51" s="4"/>
      <c r="N51" s="4"/>
      <c r="O51" s="57"/>
      <c r="P51" s="242" t="s">
        <v>95</v>
      </c>
      <c r="Q51" s="243"/>
      <c r="R51" s="243"/>
      <c r="S51" s="243"/>
      <c r="T51" s="243"/>
      <c r="U51" s="243" t="s">
        <v>123</v>
      </c>
      <c r="V51" s="243"/>
      <c r="W51" s="244" t="s">
        <v>95</v>
      </c>
      <c r="X51" s="243"/>
      <c r="Y51" s="243"/>
      <c r="Z51" s="243"/>
      <c r="AA51" s="243"/>
      <c r="AB51" s="243" t="s">
        <v>50</v>
      </c>
      <c r="AC51" s="245"/>
      <c r="AK51"/>
      <c r="AL51"/>
      <c r="AV51" s="38"/>
      <c r="AW51" s="38"/>
      <c r="AX51" s="38"/>
      <c r="AY51" s="64"/>
      <c r="AZ51" s="64"/>
      <c r="BA51" s="64"/>
      <c r="BB51" s="38"/>
      <c r="BC51" s="38"/>
      <c r="BD51" s="38"/>
      <c r="BE51" s="64"/>
      <c r="BF51" s="64"/>
      <c r="BG51" s="64"/>
      <c r="BH51" s="38"/>
      <c r="BI51" s="38"/>
      <c r="BJ51" s="38"/>
      <c r="BK51" s="38"/>
      <c r="BL51" s="45"/>
      <c r="BM51" s="38"/>
      <c r="BN51" s="48"/>
      <c r="BO51" s="48"/>
      <c r="BP51" s="48"/>
      <c r="BQ51" s="48"/>
      <c r="BR51" s="48"/>
      <c r="BS51" s="48"/>
      <c r="BT51" s="48"/>
      <c r="BV51" s="50"/>
      <c r="BW51" s="51"/>
      <c r="BX51" s="51"/>
      <c r="BY51" s="51"/>
      <c r="CC51" s="50"/>
      <c r="CD51" s="51"/>
      <c r="CE51" s="51"/>
    </row>
    <row r="52" spans="1:83" ht="13.5" customHeight="1">
      <c r="A52" s="200"/>
      <c r="B52" s="240"/>
      <c r="C52" s="241"/>
      <c r="D52" s="62"/>
      <c r="E52" s="61"/>
      <c r="F52" s="61"/>
      <c r="G52" s="62"/>
      <c r="H52" s="5"/>
      <c r="I52" s="5"/>
      <c r="J52" s="6"/>
      <c r="K52" s="6"/>
      <c r="L52" s="4"/>
      <c r="M52" s="4"/>
      <c r="N52" s="4"/>
      <c r="O52" s="57"/>
      <c r="P52" s="170" t="s">
        <v>38</v>
      </c>
      <c r="Q52" s="177"/>
      <c r="R52" s="225" t="s">
        <v>95</v>
      </c>
      <c r="S52" s="225"/>
      <c r="T52" s="225"/>
      <c r="U52" s="225"/>
      <c r="V52" s="226"/>
      <c r="W52" s="187" t="s">
        <v>38</v>
      </c>
      <c r="X52" s="177"/>
      <c r="Y52" s="246" t="s">
        <v>95</v>
      </c>
      <c r="Z52" s="225"/>
      <c r="AA52" s="225"/>
      <c r="AB52" s="225"/>
      <c r="AC52" s="247"/>
      <c r="AK52"/>
      <c r="AL52"/>
      <c r="AV52" s="38"/>
      <c r="AW52" s="38"/>
      <c r="AX52" s="38"/>
      <c r="AY52" s="64"/>
      <c r="AZ52" s="64"/>
      <c r="BA52" s="64"/>
      <c r="BB52" s="38"/>
      <c r="BC52" s="38"/>
      <c r="BD52" s="38"/>
      <c r="BE52" s="64"/>
      <c r="BF52" s="64"/>
      <c r="BG52" s="64"/>
      <c r="BH52" s="38"/>
      <c r="BI52" s="38"/>
      <c r="BJ52" s="38"/>
      <c r="BK52" s="38"/>
      <c r="BL52" s="45"/>
      <c r="BM52" s="38"/>
      <c r="BN52" s="48"/>
      <c r="BO52" s="48"/>
      <c r="BP52" s="48"/>
      <c r="BQ52" s="48"/>
      <c r="BR52" s="48"/>
      <c r="BS52" s="48"/>
      <c r="BT52" s="48"/>
      <c r="BV52" s="50"/>
      <c r="BW52" s="51"/>
      <c r="BX52" s="51"/>
      <c r="BY52" s="51"/>
      <c r="CC52" s="50"/>
      <c r="CD52" s="51"/>
      <c r="CE52" s="51"/>
    </row>
    <row r="53" spans="1:83" ht="13.5" customHeight="1">
      <c r="A53" s="212" t="s">
        <v>79</v>
      </c>
      <c r="B53" s="238"/>
      <c r="C53" s="239"/>
      <c r="D53" s="62"/>
      <c r="E53" s="61"/>
      <c r="F53" s="61"/>
      <c r="G53" s="62"/>
      <c r="H53" s="5"/>
      <c r="I53" s="5"/>
      <c r="J53" s="6"/>
      <c r="K53" s="6"/>
      <c r="L53" s="4"/>
      <c r="M53" s="4"/>
      <c r="N53" s="4"/>
      <c r="O53" s="57"/>
      <c r="P53" s="180"/>
      <c r="Q53" s="179"/>
      <c r="R53" s="227"/>
      <c r="S53" s="227"/>
      <c r="T53" s="227"/>
      <c r="U53" s="227"/>
      <c r="V53" s="228"/>
      <c r="W53" s="229"/>
      <c r="X53" s="179"/>
      <c r="Y53" s="248"/>
      <c r="Z53" s="227"/>
      <c r="AA53" s="227"/>
      <c r="AB53" s="227"/>
      <c r="AC53" s="249"/>
      <c r="AK53"/>
      <c r="AL53"/>
      <c r="AV53" s="38"/>
      <c r="AW53" s="38"/>
      <c r="AX53" s="38"/>
      <c r="AY53" s="64"/>
      <c r="AZ53" s="64"/>
      <c r="BA53" s="64"/>
      <c r="BB53" s="38"/>
      <c r="BC53" s="38"/>
      <c r="BD53" s="38"/>
      <c r="BE53" s="64"/>
      <c r="BF53" s="64"/>
      <c r="BG53" s="64"/>
      <c r="BH53" s="38"/>
      <c r="BI53" s="38"/>
      <c r="BJ53" s="38"/>
      <c r="BK53" s="38"/>
      <c r="BL53" s="45"/>
      <c r="BM53" s="38"/>
      <c r="BN53" s="48"/>
      <c r="BO53" s="48"/>
      <c r="BP53" s="48"/>
      <c r="BQ53" s="48"/>
      <c r="BR53" s="48"/>
      <c r="BS53" s="48"/>
      <c r="BT53" s="48"/>
      <c r="BV53" s="50"/>
      <c r="BW53" s="51"/>
      <c r="BX53" s="51"/>
      <c r="BY53" s="51"/>
      <c r="CC53" s="50"/>
      <c r="CD53" s="51"/>
      <c r="CE53" s="51"/>
    </row>
    <row r="54" spans="1:83" ht="13.5" customHeight="1">
      <c r="A54" s="213"/>
      <c r="B54" s="240"/>
      <c r="C54" s="241"/>
      <c r="D54" s="62"/>
      <c r="E54" s="61"/>
      <c r="F54" s="61"/>
      <c r="G54" s="62"/>
      <c r="H54" s="5"/>
      <c r="I54" s="5"/>
      <c r="J54" s="6"/>
      <c r="K54" s="6"/>
      <c r="L54" s="4"/>
      <c r="M54" s="4"/>
      <c r="N54" s="4"/>
      <c r="O54" s="57"/>
      <c r="P54" s="170" t="s">
        <v>26</v>
      </c>
      <c r="Q54" s="177"/>
      <c r="R54" s="181" t="s">
        <v>142</v>
      </c>
      <c r="S54" s="181"/>
      <c r="T54" s="181"/>
      <c r="U54" s="181"/>
      <c r="V54" s="72" t="s">
        <v>51</v>
      </c>
      <c r="W54" s="215" t="s">
        <v>40</v>
      </c>
      <c r="X54" s="216"/>
      <c r="Y54" s="219" t="s">
        <v>143</v>
      </c>
      <c r="Z54" s="219"/>
      <c r="AA54" s="219"/>
      <c r="AB54" s="219"/>
      <c r="AC54" s="220"/>
      <c r="AK54"/>
      <c r="AL54"/>
      <c r="AV54" s="38"/>
      <c r="AW54" s="38"/>
      <c r="AX54" s="38"/>
      <c r="AY54" s="64"/>
      <c r="AZ54" s="64"/>
      <c r="BA54" s="64"/>
      <c r="BB54" s="38"/>
      <c r="BC54" s="38"/>
      <c r="BD54" s="38"/>
      <c r="BE54" s="64"/>
      <c r="BF54" s="64"/>
      <c r="BG54" s="64"/>
      <c r="BH54" s="38"/>
      <c r="BI54" s="38"/>
      <c r="BJ54" s="38"/>
      <c r="BK54" s="38"/>
      <c r="BL54" s="45"/>
      <c r="BM54" s="38"/>
      <c r="BN54" s="48"/>
      <c r="BO54" s="48"/>
      <c r="BP54" s="48"/>
      <c r="BQ54" s="48"/>
      <c r="BR54" s="48"/>
      <c r="BS54" s="48"/>
      <c r="BT54" s="48"/>
      <c r="BV54" s="50"/>
      <c r="BW54" s="51"/>
      <c r="BX54" s="51"/>
      <c r="BY54" s="51"/>
      <c r="CC54" s="50"/>
      <c r="CD54" s="51"/>
      <c r="CE54" s="51"/>
    </row>
    <row r="55" spans="1:83" ht="13.5" customHeight="1">
      <c r="A55" s="213"/>
      <c r="B55" s="223"/>
      <c r="C55" s="165"/>
      <c r="D55" s="12"/>
      <c r="E55" s="61"/>
      <c r="F55" s="61"/>
      <c r="G55" s="62"/>
      <c r="H55" s="5"/>
      <c r="I55" s="5"/>
      <c r="J55" s="6"/>
      <c r="K55" s="6"/>
      <c r="L55" s="4"/>
      <c r="M55" s="4"/>
      <c r="N55" s="4"/>
      <c r="O55" s="57"/>
      <c r="P55" s="170" t="s">
        <v>27</v>
      </c>
      <c r="Q55" s="177"/>
      <c r="R55" s="181" t="s">
        <v>119</v>
      </c>
      <c r="S55" s="181"/>
      <c r="T55" s="181"/>
      <c r="U55" s="181"/>
      <c r="V55" s="70" t="s">
        <v>52</v>
      </c>
      <c r="W55" s="217"/>
      <c r="X55" s="218"/>
      <c r="Y55" s="221"/>
      <c r="Z55" s="221"/>
      <c r="AA55" s="221"/>
      <c r="AB55" s="221"/>
      <c r="AC55" s="222"/>
      <c r="AV55" s="38"/>
      <c r="AW55" s="38"/>
      <c r="AX55" s="38"/>
      <c r="AY55" s="64"/>
      <c r="AZ55" s="64"/>
      <c r="BA55" s="64"/>
      <c r="BB55" s="38"/>
      <c r="BC55" s="38"/>
      <c r="BD55" s="38"/>
      <c r="BE55" s="64"/>
      <c r="BF55" s="64"/>
      <c r="BG55" s="64"/>
      <c r="BH55" s="38"/>
      <c r="BI55" s="38"/>
      <c r="BJ55" s="38"/>
      <c r="BK55" s="38"/>
      <c r="BL55" s="45"/>
      <c r="BM55" s="38"/>
      <c r="BN55" s="48"/>
      <c r="BO55" s="48"/>
      <c r="BP55" s="48"/>
      <c r="BQ55" s="48"/>
      <c r="BR55" s="48"/>
      <c r="BS55" s="48"/>
      <c r="BT55" s="48"/>
      <c r="BV55" s="50"/>
      <c r="BW55" s="51"/>
      <c r="BX55" s="51"/>
      <c r="BY55" s="51"/>
      <c r="CC55" s="50"/>
      <c r="CD55" s="51"/>
      <c r="CE55" s="51"/>
    </row>
    <row r="56" spans="1:83" ht="13.5" customHeight="1">
      <c r="A56" s="214"/>
      <c r="B56" s="224"/>
      <c r="C56" s="165"/>
      <c r="D56" s="205" t="s">
        <v>59</v>
      </c>
      <c r="E56" s="206"/>
      <c r="F56" s="207" t="s">
        <v>60</v>
      </c>
      <c r="G56" s="208"/>
      <c r="H56" s="164" t="s">
        <v>84</v>
      </c>
      <c r="I56" s="164"/>
      <c r="J56" s="164"/>
      <c r="K56" s="209" t="s">
        <v>176</v>
      </c>
      <c r="L56" s="210"/>
      <c r="M56" s="210"/>
      <c r="N56" s="210"/>
      <c r="O56" s="211"/>
      <c r="P56" s="180"/>
      <c r="Q56" s="179"/>
      <c r="R56" s="182"/>
      <c r="S56" s="182"/>
      <c r="T56" s="182"/>
      <c r="U56" s="182"/>
      <c r="V56" s="136" t="s">
        <v>144</v>
      </c>
      <c r="W56" s="229" t="s">
        <v>36</v>
      </c>
      <c r="X56" s="179"/>
      <c r="Y56" s="230" t="s">
        <v>145</v>
      </c>
      <c r="Z56" s="231"/>
      <c r="AA56" s="231"/>
      <c r="AB56" s="231"/>
      <c r="AC56" s="137" t="s">
        <v>52</v>
      </c>
      <c r="AD56" s="174" t="s">
        <v>146</v>
      </c>
      <c r="AV56" s="38"/>
      <c r="AW56" s="38"/>
      <c r="AX56" s="38"/>
      <c r="AY56" s="64"/>
      <c r="AZ56" s="64"/>
      <c r="BA56" s="64"/>
      <c r="BB56" s="38"/>
      <c r="BC56" s="38"/>
      <c r="BD56" s="38"/>
      <c r="BE56" s="64"/>
      <c r="BF56" s="64"/>
      <c r="BG56" s="64"/>
      <c r="BH56" s="38"/>
      <c r="BI56" s="38"/>
      <c r="BJ56" s="38"/>
      <c r="BK56" s="38"/>
      <c r="BL56" s="45"/>
      <c r="BM56" s="38"/>
      <c r="BN56" s="48"/>
      <c r="BO56" s="48"/>
      <c r="BP56" s="48"/>
      <c r="BQ56" s="48"/>
      <c r="BR56" s="48"/>
      <c r="BS56" s="48"/>
      <c r="BT56" s="48"/>
      <c r="BV56" s="50"/>
      <c r="BW56" s="51"/>
      <c r="BX56" s="51"/>
      <c r="BY56" s="51"/>
      <c r="CC56" s="50"/>
      <c r="CD56" s="51"/>
      <c r="CE56" s="51"/>
    </row>
    <row r="57" spans="1:83" ht="13.5" customHeight="1">
      <c r="A57" s="192" t="s">
        <v>45</v>
      </c>
      <c r="B57" s="194"/>
      <c r="C57" s="165"/>
      <c r="D57" s="160"/>
      <c r="E57" s="161"/>
      <c r="F57" s="160"/>
      <c r="G57" s="161"/>
      <c r="H57" s="164"/>
      <c r="I57" s="164"/>
      <c r="J57" s="165"/>
      <c r="K57" s="160"/>
      <c r="L57" s="166"/>
      <c r="M57" s="166"/>
      <c r="N57" s="166"/>
      <c r="O57" s="167"/>
      <c r="P57" s="176" t="s">
        <v>28</v>
      </c>
      <c r="Q57" s="177"/>
      <c r="R57" s="181" t="s">
        <v>129</v>
      </c>
      <c r="S57" s="181"/>
      <c r="T57" s="181"/>
      <c r="U57" s="181"/>
      <c r="V57" s="138" t="s">
        <v>51</v>
      </c>
      <c r="W57" s="187" t="s">
        <v>39</v>
      </c>
      <c r="X57" s="171"/>
      <c r="Y57" s="63" t="s">
        <v>42</v>
      </c>
      <c r="Z57" s="63" t="s">
        <v>32</v>
      </c>
      <c r="AA57" s="63" t="s">
        <v>33</v>
      </c>
      <c r="AB57" s="139" t="s">
        <v>34</v>
      </c>
      <c r="AC57" s="140" t="s">
        <v>43</v>
      </c>
      <c r="AD57" s="175"/>
      <c r="AV57" s="38"/>
      <c r="AW57" s="38"/>
      <c r="AX57" s="38"/>
      <c r="AY57" s="64"/>
      <c r="AZ57" s="64"/>
      <c r="BA57" s="64"/>
      <c r="BB57" s="38"/>
      <c r="BC57" s="38"/>
      <c r="BD57" s="38"/>
      <c r="BE57" s="64"/>
      <c r="BF57" s="64"/>
      <c r="BG57" s="64"/>
      <c r="BH57" s="38"/>
      <c r="BI57" s="38"/>
      <c r="BJ57" s="38"/>
      <c r="BK57" s="38"/>
      <c r="BL57" s="45"/>
      <c r="BM57" s="38"/>
      <c r="BN57" s="48"/>
      <c r="BO57" s="48"/>
      <c r="BP57" s="48"/>
      <c r="BQ57" s="48"/>
      <c r="BR57" s="48"/>
      <c r="BS57" s="48"/>
      <c r="BT57" s="48"/>
      <c r="BV57" s="50"/>
      <c r="BW57" s="51"/>
      <c r="BX57" s="51"/>
      <c r="BY57" s="51"/>
      <c r="CC57" s="50"/>
      <c r="CD57" s="51"/>
      <c r="CE57" s="51"/>
    </row>
    <row r="58" spans="1:83" ht="13.5" customHeight="1">
      <c r="A58" s="193"/>
      <c r="B58" s="165"/>
      <c r="C58" s="165"/>
      <c r="D58" s="162"/>
      <c r="E58" s="163"/>
      <c r="F58" s="162"/>
      <c r="G58" s="163"/>
      <c r="H58" s="165"/>
      <c r="I58" s="165"/>
      <c r="J58" s="165"/>
      <c r="K58" s="162"/>
      <c r="L58" s="168"/>
      <c r="M58" s="168"/>
      <c r="N58" s="168"/>
      <c r="O58" s="169"/>
      <c r="P58" s="178"/>
      <c r="Q58" s="179"/>
      <c r="R58" s="182"/>
      <c r="S58" s="182"/>
      <c r="T58" s="182"/>
      <c r="U58" s="182"/>
      <c r="W58" s="188"/>
      <c r="X58" s="189"/>
      <c r="Y58" s="111" t="s">
        <v>147</v>
      </c>
      <c r="Z58" s="112" t="s">
        <v>147</v>
      </c>
      <c r="AA58" s="112" t="s">
        <v>147</v>
      </c>
      <c r="AB58" s="112" t="s">
        <v>147</v>
      </c>
      <c r="AC58" s="113" t="s">
        <v>147</v>
      </c>
      <c r="AD58" s="175"/>
      <c r="AV58" s="38"/>
      <c r="AW58" s="38"/>
      <c r="AX58" s="38"/>
      <c r="AY58" s="64"/>
      <c r="AZ58" s="64"/>
      <c r="BA58" s="64"/>
      <c r="BB58" s="38"/>
      <c r="BC58" s="38"/>
      <c r="BD58" s="38"/>
      <c r="BE58" s="64"/>
      <c r="BF58" s="64"/>
      <c r="BG58" s="64"/>
      <c r="BH58" s="38"/>
      <c r="BI58" s="38"/>
      <c r="BJ58" s="38"/>
      <c r="BK58" s="38"/>
      <c r="BL58" s="45"/>
      <c r="BM58" s="38"/>
      <c r="BN58" s="48"/>
      <c r="BO58" s="48"/>
      <c r="BP58" s="48"/>
      <c r="BQ58" s="48"/>
      <c r="BR58" s="48"/>
      <c r="BS58" s="48"/>
      <c r="BT58" s="48"/>
      <c r="BV58" s="50"/>
      <c r="BW58" s="51"/>
      <c r="BX58" s="51"/>
      <c r="BY58" s="51"/>
      <c r="CC58" s="50"/>
      <c r="CD58" s="51"/>
      <c r="CE58" s="51"/>
    </row>
    <row r="59" spans="1:83" ht="13.5" customHeight="1">
      <c r="A59" s="197" t="s">
        <v>46</v>
      </c>
      <c r="B59" s="194"/>
      <c r="C59" s="165"/>
      <c r="D59" s="160"/>
      <c r="E59" s="161"/>
      <c r="F59" s="160"/>
      <c r="G59" s="161"/>
      <c r="H59" s="164"/>
      <c r="I59" s="164"/>
      <c r="J59" s="165"/>
      <c r="K59" s="160"/>
      <c r="L59" s="166"/>
      <c r="M59" s="166"/>
      <c r="N59" s="166"/>
      <c r="O59" s="167"/>
      <c r="P59" s="170" t="s">
        <v>39</v>
      </c>
      <c r="Q59" s="171"/>
      <c r="R59" s="76" t="s">
        <v>30</v>
      </c>
      <c r="S59" s="76" t="s">
        <v>31</v>
      </c>
      <c r="T59" s="76" t="s">
        <v>32</v>
      </c>
      <c r="U59" s="77" t="s">
        <v>33</v>
      </c>
      <c r="V59" s="141" t="s">
        <v>34</v>
      </c>
      <c r="W59" s="195" t="s">
        <v>41</v>
      </c>
      <c r="X59" s="196"/>
      <c r="Y59" s="183" t="s">
        <v>95</v>
      </c>
      <c r="Z59" s="184"/>
      <c r="AA59" s="184"/>
      <c r="AB59" s="184"/>
      <c r="AC59" s="71" t="s">
        <v>52</v>
      </c>
      <c r="AV59" s="38"/>
      <c r="AW59" s="38"/>
      <c r="AX59" s="38"/>
      <c r="AY59" s="64"/>
      <c r="AZ59" s="64"/>
      <c r="BA59" s="64"/>
      <c r="BB59" s="38"/>
      <c r="BC59" s="38"/>
      <c r="BD59" s="38"/>
      <c r="BE59" s="64"/>
      <c r="BF59" s="64"/>
      <c r="BG59" s="64"/>
      <c r="BH59" s="38"/>
      <c r="BI59" s="38"/>
      <c r="BJ59" s="38"/>
      <c r="BK59" s="38"/>
      <c r="BL59" s="45"/>
      <c r="BM59" s="38"/>
      <c r="BN59" s="48"/>
      <c r="BO59" s="48"/>
      <c r="BP59" s="48"/>
      <c r="BQ59" s="48"/>
      <c r="BR59" s="48"/>
      <c r="BS59" s="48"/>
      <c r="BT59" s="48"/>
      <c r="BV59" s="50"/>
      <c r="BW59" s="51"/>
      <c r="BX59" s="51"/>
      <c r="BY59" s="51"/>
      <c r="CC59" s="50"/>
      <c r="CD59" s="51"/>
      <c r="CE59" s="51"/>
    </row>
    <row r="60" spans="1:83" ht="13.5" customHeight="1" thickBot="1">
      <c r="A60" s="198"/>
      <c r="B60" s="165"/>
      <c r="C60" s="165"/>
      <c r="D60" s="162"/>
      <c r="E60" s="163"/>
      <c r="F60" s="162"/>
      <c r="G60" s="163"/>
      <c r="H60" s="165"/>
      <c r="I60" s="165"/>
      <c r="J60" s="165"/>
      <c r="K60" s="162"/>
      <c r="L60" s="168"/>
      <c r="M60" s="168"/>
      <c r="N60" s="168"/>
      <c r="O60" s="169"/>
      <c r="P60" s="172"/>
      <c r="Q60" s="173"/>
      <c r="R60" s="109" t="s">
        <v>148</v>
      </c>
      <c r="S60" s="110" t="s">
        <v>148</v>
      </c>
      <c r="T60" s="110" t="s">
        <v>148</v>
      </c>
      <c r="U60" s="110" t="s">
        <v>148</v>
      </c>
      <c r="V60" s="142" t="s">
        <v>148</v>
      </c>
      <c r="W60" s="190" t="s">
        <v>37</v>
      </c>
      <c r="X60" s="191"/>
      <c r="Y60" s="185" t="s">
        <v>95</v>
      </c>
      <c r="Z60" s="186"/>
      <c r="AA60" s="186"/>
      <c r="AB60" s="186"/>
      <c r="AC60" s="84" t="s">
        <v>51</v>
      </c>
      <c r="AV60" s="38"/>
      <c r="AW60" s="38"/>
      <c r="AX60" s="38"/>
      <c r="AY60" s="64"/>
      <c r="AZ60" s="64"/>
      <c r="BA60" s="64"/>
      <c r="BB60" s="38"/>
      <c r="BC60" s="38"/>
      <c r="BD60" s="38"/>
      <c r="BE60" s="64"/>
      <c r="BF60" s="64"/>
      <c r="BG60" s="64"/>
      <c r="BH60" s="38"/>
      <c r="BI60" s="38"/>
      <c r="BJ60" s="38"/>
      <c r="BK60" s="38"/>
      <c r="BL60" s="45"/>
      <c r="BM60" s="38"/>
      <c r="BN60" s="48"/>
      <c r="BO60" s="48"/>
      <c r="BP60" s="48"/>
      <c r="BQ60" s="48"/>
      <c r="BR60" s="48"/>
      <c r="BS60" s="48"/>
      <c r="BT60" s="48"/>
      <c r="BV60" s="50"/>
      <c r="BW60" s="51"/>
      <c r="BX60" s="51"/>
      <c r="BY60" s="51"/>
      <c r="CC60" s="50"/>
      <c r="CD60" s="51"/>
      <c r="CE60" s="51"/>
    </row>
  </sheetData>
  <sheetProtection/>
  <mergeCells count="444">
    <mergeCell ref="AE6:AH7"/>
    <mergeCell ref="A1:AC1"/>
    <mergeCell ref="A3:B3"/>
    <mergeCell ref="C3:G3"/>
    <mergeCell ref="H3:W3"/>
    <mergeCell ref="A2:B2"/>
    <mergeCell ref="C2:E2"/>
    <mergeCell ref="Z4:Z5"/>
    <mergeCell ref="AA4:AA5"/>
    <mergeCell ref="AB4:AB5"/>
    <mergeCell ref="G2:R2"/>
    <mergeCell ref="A4:B5"/>
    <mergeCell ref="D4:G4"/>
    <mergeCell ref="C5:G5"/>
    <mergeCell ref="H5:W5"/>
    <mergeCell ref="H4:W4"/>
    <mergeCell ref="AC4:AC5"/>
    <mergeCell ref="X4:X5"/>
    <mergeCell ref="Y4:Y5"/>
    <mergeCell ref="Y6:AC6"/>
    <mergeCell ref="A7:B7"/>
    <mergeCell ref="C7:E7"/>
    <mergeCell ref="F7:G7"/>
    <mergeCell ref="I7:M7"/>
    <mergeCell ref="N7:S7"/>
    <mergeCell ref="T7:X7"/>
    <mergeCell ref="I6:M6"/>
    <mergeCell ref="O8:AC8"/>
    <mergeCell ref="A9:B10"/>
    <mergeCell ref="C9:L9"/>
    <mergeCell ref="M9:M10"/>
    <mergeCell ref="N9:N10"/>
    <mergeCell ref="O9:O10"/>
    <mergeCell ref="P9:V9"/>
    <mergeCell ref="W9:AC9"/>
    <mergeCell ref="C10:L10"/>
    <mergeCell ref="Y7:AC7"/>
    <mergeCell ref="A6:B6"/>
    <mergeCell ref="C6:E6"/>
    <mergeCell ref="A8:B8"/>
    <mergeCell ref="C8:G8"/>
    <mergeCell ref="H8:J8"/>
    <mergeCell ref="K8:N8"/>
    <mergeCell ref="N6:S6"/>
    <mergeCell ref="T6:X6"/>
    <mergeCell ref="F6:G6"/>
    <mergeCell ref="P10:V10"/>
    <mergeCell ref="AG11:AG12"/>
    <mergeCell ref="AH11:AH12"/>
    <mergeCell ref="W10:AC11"/>
    <mergeCell ref="A11:B11"/>
    <mergeCell ref="C11:O11"/>
    <mergeCell ref="P11:V11"/>
    <mergeCell ref="B12:G12"/>
    <mergeCell ref="H12:K12"/>
    <mergeCell ref="L12:N12"/>
    <mergeCell ref="O12:Q12"/>
    <mergeCell ref="AE11:AE12"/>
    <mergeCell ref="AF11:AF12"/>
    <mergeCell ref="S12:U12"/>
    <mergeCell ref="A13:A14"/>
    <mergeCell ref="B13:G14"/>
    <mergeCell ref="J13:K13"/>
    <mergeCell ref="L13:L14"/>
    <mergeCell ref="M13:M14"/>
    <mergeCell ref="N13:N14"/>
    <mergeCell ref="AI13:AI14"/>
    <mergeCell ref="S13:S14"/>
    <mergeCell ref="T13:T14"/>
    <mergeCell ref="U13:U14"/>
    <mergeCell ref="AE13:AE14"/>
    <mergeCell ref="AJ13:AJ14"/>
    <mergeCell ref="O13:O14"/>
    <mergeCell ref="P13:P14"/>
    <mergeCell ref="Q13:Q14"/>
    <mergeCell ref="AF13:AF14"/>
    <mergeCell ref="AG13:AG14"/>
    <mergeCell ref="AH13:AH14"/>
    <mergeCell ref="AE15:AE16"/>
    <mergeCell ref="AF15:AF16"/>
    <mergeCell ref="AG15:AG16"/>
    <mergeCell ref="J14:K14"/>
    <mergeCell ref="A15:A16"/>
    <mergeCell ref="B15:G16"/>
    <mergeCell ref="J15:K15"/>
    <mergeCell ref="L15:L16"/>
    <mergeCell ref="M15:M16"/>
    <mergeCell ref="A19:A20"/>
    <mergeCell ref="B19:G20"/>
    <mergeCell ref="J19:K19"/>
    <mergeCell ref="L19:L20"/>
    <mergeCell ref="AG17:AG18"/>
    <mergeCell ref="AJ15:AJ16"/>
    <mergeCell ref="J16:K16"/>
    <mergeCell ref="A17:A18"/>
    <mergeCell ref="B17:G18"/>
    <mergeCell ref="J17:K17"/>
    <mergeCell ref="J18:K18"/>
    <mergeCell ref="L17:L18"/>
    <mergeCell ref="M17:M18"/>
    <mergeCell ref="N17:N18"/>
    <mergeCell ref="AI17:AI18"/>
    <mergeCell ref="AH15:AH16"/>
    <mergeCell ref="Q15:Q16"/>
    <mergeCell ref="S15:S16"/>
    <mergeCell ref="T15:T16"/>
    <mergeCell ref="U15:U16"/>
    <mergeCell ref="AI15:AI16"/>
    <mergeCell ref="N15:N16"/>
    <mergeCell ref="O15:O16"/>
    <mergeCell ref="P15:P16"/>
    <mergeCell ref="AH17:AH18"/>
    <mergeCell ref="O17:O18"/>
    <mergeCell ref="P17:P18"/>
    <mergeCell ref="Q17:Q18"/>
    <mergeCell ref="S17:S18"/>
    <mergeCell ref="Q19:Q20"/>
    <mergeCell ref="S19:S20"/>
    <mergeCell ref="AH19:AH20"/>
    <mergeCell ref="AJ17:AJ18"/>
    <mergeCell ref="T17:T18"/>
    <mergeCell ref="U17:U18"/>
    <mergeCell ref="AE17:AE18"/>
    <mergeCell ref="AF17:AF18"/>
    <mergeCell ref="AI19:AI20"/>
    <mergeCell ref="AJ19:AJ20"/>
    <mergeCell ref="J20:K20"/>
    <mergeCell ref="AE19:AE20"/>
    <mergeCell ref="AF19:AF20"/>
    <mergeCell ref="AG19:AG20"/>
    <mergeCell ref="M19:M20"/>
    <mergeCell ref="N19:N20"/>
    <mergeCell ref="O19:O20"/>
    <mergeCell ref="P19:P20"/>
    <mergeCell ref="T19:T20"/>
    <mergeCell ref="U19:U20"/>
    <mergeCell ref="AJ21:AJ22"/>
    <mergeCell ref="J22:K22"/>
    <mergeCell ref="AE21:AE22"/>
    <mergeCell ref="AF21:AF22"/>
    <mergeCell ref="AG21:AG22"/>
    <mergeCell ref="Q21:Q22"/>
    <mergeCell ref="S21:S22"/>
    <mergeCell ref="T21:T22"/>
    <mergeCell ref="U21:U22"/>
    <mergeCell ref="M21:M22"/>
    <mergeCell ref="J21:K21"/>
    <mergeCell ref="L21:L22"/>
    <mergeCell ref="A23:A24"/>
    <mergeCell ref="B23:G24"/>
    <mergeCell ref="J23:K23"/>
    <mergeCell ref="L23:L24"/>
    <mergeCell ref="AH21:AH22"/>
    <mergeCell ref="AI21:AI22"/>
    <mergeCell ref="N21:N22"/>
    <mergeCell ref="O21:O22"/>
    <mergeCell ref="P21:P22"/>
    <mergeCell ref="A21:A22"/>
    <mergeCell ref="B21:G22"/>
    <mergeCell ref="AH23:AH24"/>
    <mergeCell ref="AI23:AI24"/>
    <mergeCell ref="AJ23:AJ24"/>
    <mergeCell ref="J24:K24"/>
    <mergeCell ref="AE23:AE24"/>
    <mergeCell ref="AF23:AF24"/>
    <mergeCell ref="AG23:AG24"/>
    <mergeCell ref="Q23:Q24"/>
    <mergeCell ref="S23:S24"/>
    <mergeCell ref="T23:T24"/>
    <mergeCell ref="U23:U24"/>
    <mergeCell ref="M23:M24"/>
    <mergeCell ref="N23:N24"/>
    <mergeCell ref="O23:O24"/>
    <mergeCell ref="P23:P24"/>
    <mergeCell ref="AJ25:AJ26"/>
    <mergeCell ref="J26:K26"/>
    <mergeCell ref="AE25:AE26"/>
    <mergeCell ref="AF25:AF26"/>
    <mergeCell ref="AG25:AG26"/>
    <mergeCell ref="Q25:Q26"/>
    <mergeCell ref="S25:S26"/>
    <mergeCell ref="T25:T26"/>
    <mergeCell ref="U25:U26"/>
    <mergeCell ref="M25:M26"/>
    <mergeCell ref="J25:K25"/>
    <mergeCell ref="L25:L26"/>
    <mergeCell ref="A27:A28"/>
    <mergeCell ref="B27:G28"/>
    <mergeCell ref="J27:K27"/>
    <mergeCell ref="L27:L28"/>
    <mergeCell ref="AH25:AH26"/>
    <mergeCell ref="AI25:AI26"/>
    <mergeCell ref="N25:N26"/>
    <mergeCell ref="O25:O26"/>
    <mergeCell ref="P25:P26"/>
    <mergeCell ref="A25:A26"/>
    <mergeCell ref="B25:G26"/>
    <mergeCell ref="AH27:AH28"/>
    <mergeCell ref="AI27:AI28"/>
    <mergeCell ref="AJ27:AJ28"/>
    <mergeCell ref="J28:K28"/>
    <mergeCell ref="AE27:AE28"/>
    <mergeCell ref="AF27:AF28"/>
    <mergeCell ref="AG27:AG28"/>
    <mergeCell ref="Q27:Q28"/>
    <mergeCell ref="S27:S28"/>
    <mergeCell ref="T27:T28"/>
    <mergeCell ref="U27:U28"/>
    <mergeCell ref="M27:M28"/>
    <mergeCell ref="N27:N28"/>
    <mergeCell ref="O27:O28"/>
    <mergeCell ref="P27:P28"/>
    <mergeCell ref="AJ29:AJ30"/>
    <mergeCell ref="J30:K30"/>
    <mergeCell ref="AE29:AE30"/>
    <mergeCell ref="AF29:AF30"/>
    <mergeCell ref="AG29:AG30"/>
    <mergeCell ref="Q29:Q30"/>
    <mergeCell ref="S29:S30"/>
    <mergeCell ref="T29:T30"/>
    <mergeCell ref="U29:U30"/>
    <mergeCell ref="M29:M30"/>
    <mergeCell ref="J29:K29"/>
    <mergeCell ref="L29:L30"/>
    <mergeCell ref="A31:A32"/>
    <mergeCell ref="B31:G32"/>
    <mergeCell ref="J31:K31"/>
    <mergeCell ref="L31:L32"/>
    <mergeCell ref="AH29:AH30"/>
    <mergeCell ref="AI29:AI30"/>
    <mergeCell ref="N29:N30"/>
    <mergeCell ref="O29:O30"/>
    <mergeCell ref="P29:P30"/>
    <mergeCell ref="A29:A30"/>
    <mergeCell ref="B29:G30"/>
    <mergeCell ref="AH31:AH32"/>
    <mergeCell ref="AI31:AI32"/>
    <mergeCell ref="AJ31:AJ32"/>
    <mergeCell ref="J32:K32"/>
    <mergeCell ref="AE31:AE32"/>
    <mergeCell ref="AF31:AF32"/>
    <mergeCell ref="AG31:AG32"/>
    <mergeCell ref="Q31:Q32"/>
    <mergeCell ref="S31:S32"/>
    <mergeCell ref="T31:T32"/>
    <mergeCell ref="U31:U32"/>
    <mergeCell ref="M31:M32"/>
    <mergeCell ref="N31:N32"/>
    <mergeCell ref="O31:O32"/>
    <mergeCell ref="P31:P32"/>
    <mergeCell ref="AJ33:AJ34"/>
    <mergeCell ref="J34:K34"/>
    <mergeCell ref="AE33:AE34"/>
    <mergeCell ref="AF33:AF34"/>
    <mergeCell ref="AG33:AG34"/>
    <mergeCell ref="Q33:Q34"/>
    <mergeCell ref="S33:S34"/>
    <mergeCell ref="T33:T34"/>
    <mergeCell ref="U33:U34"/>
    <mergeCell ref="M33:M34"/>
    <mergeCell ref="J33:K33"/>
    <mergeCell ref="L33:L34"/>
    <mergeCell ref="A35:A36"/>
    <mergeCell ref="B35:G36"/>
    <mergeCell ref="J35:K35"/>
    <mergeCell ref="L35:L36"/>
    <mergeCell ref="AH33:AH34"/>
    <mergeCell ref="AI33:AI34"/>
    <mergeCell ref="N33:N34"/>
    <mergeCell ref="O33:O34"/>
    <mergeCell ref="P33:P34"/>
    <mergeCell ref="A33:A34"/>
    <mergeCell ref="B33:G34"/>
    <mergeCell ref="AH35:AH36"/>
    <mergeCell ref="AI35:AI36"/>
    <mergeCell ref="AJ35:AJ36"/>
    <mergeCell ref="J36:K36"/>
    <mergeCell ref="AE35:AE36"/>
    <mergeCell ref="AF35:AF36"/>
    <mergeCell ref="AG35:AG36"/>
    <mergeCell ref="Q35:Q36"/>
    <mergeCell ref="S35:S36"/>
    <mergeCell ref="T35:T36"/>
    <mergeCell ref="U35:U36"/>
    <mergeCell ref="M35:M36"/>
    <mergeCell ref="N35:N36"/>
    <mergeCell ref="O35:O36"/>
    <mergeCell ref="P35:P36"/>
    <mergeCell ref="AJ37:AJ38"/>
    <mergeCell ref="J38:K38"/>
    <mergeCell ref="AE37:AE38"/>
    <mergeCell ref="AF37:AF38"/>
    <mergeCell ref="AG37:AG38"/>
    <mergeCell ref="Q37:Q38"/>
    <mergeCell ref="S37:S38"/>
    <mergeCell ref="T37:T38"/>
    <mergeCell ref="U37:U38"/>
    <mergeCell ref="M37:M38"/>
    <mergeCell ref="J37:K37"/>
    <mergeCell ref="L37:L38"/>
    <mergeCell ref="A39:A40"/>
    <mergeCell ref="B39:G40"/>
    <mergeCell ref="J39:K39"/>
    <mergeCell ref="L39:L40"/>
    <mergeCell ref="AH37:AH38"/>
    <mergeCell ref="AI37:AI38"/>
    <mergeCell ref="N37:N38"/>
    <mergeCell ref="O37:O38"/>
    <mergeCell ref="P37:P38"/>
    <mergeCell ref="A37:A38"/>
    <mergeCell ref="B37:G38"/>
    <mergeCell ref="AH39:AH40"/>
    <mergeCell ref="AI39:AI40"/>
    <mergeCell ref="AJ39:AJ40"/>
    <mergeCell ref="J40:K40"/>
    <mergeCell ref="AE39:AE40"/>
    <mergeCell ref="AF39:AF40"/>
    <mergeCell ref="AG39:AG40"/>
    <mergeCell ref="Q39:Q40"/>
    <mergeCell ref="S39:S40"/>
    <mergeCell ref="T39:T40"/>
    <mergeCell ref="U39:U40"/>
    <mergeCell ref="M39:M40"/>
    <mergeCell ref="N39:N40"/>
    <mergeCell ref="O39:O40"/>
    <mergeCell ref="P39:P40"/>
    <mergeCell ref="AJ41:AJ42"/>
    <mergeCell ref="J42:K42"/>
    <mergeCell ref="AE41:AE42"/>
    <mergeCell ref="AF41:AF42"/>
    <mergeCell ref="AG41:AG42"/>
    <mergeCell ref="Q41:Q42"/>
    <mergeCell ref="S41:S42"/>
    <mergeCell ref="T41:T42"/>
    <mergeCell ref="U41:U42"/>
    <mergeCell ref="M41:M42"/>
    <mergeCell ref="J41:K41"/>
    <mergeCell ref="L41:L42"/>
    <mergeCell ref="A43:A44"/>
    <mergeCell ref="B43:G44"/>
    <mergeCell ref="J43:K43"/>
    <mergeCell ref="L43:L44"/>
    <mergeCell ref="AH41:AH42"/>
    <mergeCell ref="AI41:AI42"/>
    <mergeCell ref="N41:N42"/>
    <mergeCell ref="O41:O42"/>
    <mergeCell ref="P41:P42"/>
    <mergeCell ref="A41:A42"/>
    <mergeCell ref="B41:G42"/>
    <mergeCell ref="AH43:AH44"/>
    <mergeCell ref="AI43:AI44"/>
    <mergeCell ref="AJ43:AJ44"/>
    <mergeCell ref="J44:K44"/>
    <mergeCell ref="AE43:AE44"/>
    <mergeCell ref="AF43:AF44"/>
    <mergeCell ref="AG43:AG44"/>
    <mergeCell ref="Q43:Q44"/>
    <mergeCell ref="S43:S44"/>
    <mergeCell ref="T43:T44"/>
    <mergeCell ref="U43:U44"/>
    <mergeCell ref="M43:M44"/>
    <mergeCell ref="N43:N44"/>
    <mergeCell ref="O43:O44"/>
    <mergeCell ref="P43:P44"/>
    <mergeCell ref="AH45:AH46"/>
    <mergeCell ref="AI45:AI46"/>
    <mergeCell ref="N45:N46"/>
    <mergeCell ref="O45:O46"/>
    <mergeCell ref="P45:P46"/>
    <mergeCell ref="A45:A46"/>
    <mergeCell ref="AJ45:AJ46"/>
    <mergeCell ref="J46:K46"/>
    <mergeCell ref="AE45:AE46"/>
    <mergeCell ref="AF45:AF46"/>
    <mergeCell ref="AG45:AG46"/>
    <mergeCell ref="Q45:Q46"/>
    <mergeCell ref="S45:S46"/>
    <mergeCell ref="T45:T46"/>
    <mergeCell ref="U45:U46"/>
    <mergeCell ref="M45:M46"/>
    <mergeCell ref="B45:G46"/>
    <mergeCell ref="J45:K45"/>
    <mergeCell ref="L45:L46"/>
    <mergeCell ref="T47:T48"/>
    <mergeCell ref="U47:U48"/>
    <mergeCell ref="AE47:AE48"/>
    <mergeCell ref="AJ47:AJ48"/>
    <mergeCell ref="O47:O48"/>
    <mergeCell ref="P47:P48"/>
    <mergeCell ref="Q47:Q48"/>
    <mergeCell ref="S47:S48"/>
    <mergeCell ref="A47:A48"/>
    <mergeCell ref="B47:G48"/>
    <mergeCell ref="H47:K48"/>
    <mergeCell ref="L47:N48"/>
    <mergeCell ref="W52:X53"/>
    <mergeCell ref="W56:X56"/>
    <mergeCell ref="Y56:AB56"/>
    <mergeCell ref="P49:V50"/>
    <mergeCell ref="W49:AC50"/>
    <mergeCell ref="B51:C52"/>
    <mergeCell ref="P51:T51"/>
    <mergeCell ref="U51:V51"/>
    <mergeCell ref="W51:AA51"/>
    <mergeCell ref="AB51:AC51"/>
    <mergeCell ref="P52:Q53"/>
    <mergeCell ref="Y52:AC53"/>
    <mergeCell ref="B53:C54"/>
    <mergeCell ref="A49:A52"/>
    <mergeCell ref="B49:C50"/>
    <mergeCell ref="D56:E56"/>
    <mergeCell ref="F56:G56"/>
    <mergeCell ref="H56:J56"/>
    <mergeCell ref="K56:O56"/>
    <mergeCell ref="A53:A56"/>
    <mergeCell ref="P54:Q54"/>
    <mergeCell ref="R54:U54"/>
    <mergeCell ref="B55:C56"/>
    <mergeCell ref="R52:V53"/>
    <mergeCell ref="A57:A58"/>
    <mergeCell ref="B57:C58"/>
    <mergeCell ref="D57:E58"/>
    <mergeCell ref="F57:G58"/>
    <mergeCell ref="H57:J58"/>
    <mergeCell ref="K57:O58"/>
    <mergeCell ref="W59:X59"/>
    <mergeCell ref="A59:A60"/>
    <mergeCell ref="B59:C60"/>
    <mergeCell ref="D59:E60"/>
    <mergeCell ref="F59:G60"/>
    <mergeCell ref="H59:J60"/>
    <mergeCell ref="K59:O60"/>
    <mergeCell ref="P59:Q60"/>
    <mergeCell ref="AD56:AD58"/>
    <mergeCell ref="P57:Q58"/>
    <mergeCell ref="P55:Q56"/>
    <mergeCell ref="R55:U56"/>
    <mergeCell ref="Y59:AB59"/>
    <mergeCell ref="Y60:AB60"/>
    <mergeCell ref="R57:U58"/>
    <mergeCell ref="W57:X58"/>
    <mergeCell ref="W60:X60"/>
    <mergeCell ref="W54:X55"/>
    <mergeCell ref="Y54:AC55"/>
  </mergeCells>
  <dataValidations count="4">
    <dataValidation allowBlank="1" showInputMessage="1" showErrorMessage="1" imeMode="off" sqref="D4:G4 R13:R48 AE13:AF46 AI13:AI46 J13:K46 N9:O10 T2:X2 Y2:AC5 C8:G8 AJ6:AJ7"/>
    <dataValidation allowBlank="1" showInputMessage="1" showErrorMessage="1" imeMode="on" sqref="B13:G46 C11:O11 G2:R2 C3:W3 H5:W5 C5:G7 I7:AC7 P10:V10 W10:AC11 C9:L10 C2:E2"/>
    <dataValidation allowBlank="1" showInputMessage="1" showErrorMessage="1" imeMode="disabled" sqref="H13:I46"/>
    <dataValidation allowBlank="1" showInputMessage="1" showErrorMessage="1" prompt="戸籍のとおり入力すること" imeMode="on" sqref="O8:AC8"/>
  </dataValidations>
  <printOptions/>
  <pageMargins left="0.56" right="0.39" top="0.32" bottom="0.49" header="0.42" footer="0.3"/>
  <pageSetup horizontalDpi="600" verticalDpi="600" orientation="portrait" paperSize="9" scale="95" r:id="rId4"/>
  <headerFooter alignWithMargins="0">
    <oddHeader>&amp;R&amp;16（&amp;P / &amp;N ）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25"/>
  <sheetViews>
    <sheetView zoomScalePageLayoutView="0" workbookViewId="0" topLeftCell="A1">
      <selection activeCell="AJ8" sqref="AJ8"/>
    </sheetView>
  </sheetViews>
  <sheetFormatPr defaultColWidth="9.00390625" defaultRowHeight="13.5"/>
  <cols>
    <col min="1" max="1" width="3.00390625" style="46" customWidth="1"/>
    <col min="2" max="2" width="3.625" style="46" customWidth="1"/>
    <col min="3" max="3" width="6.875" style="46" customWidth="1"/>
    <col min="4" max="4" width="3.25390625" style="46" customWidth="1"/>
    <col min="5" max="5" width="7.625" style="46" customWidth="1"/>
    <col min="6" max="6" width="3.125" style="46" customWidth="1"/>
    <col min="7" max="7" width="10.625" style="46" customWidth="1"/>
    <col min="8" max="8" width="2.125" style="46" customWidth="1"/>
    <col min="9" max="9" width="1.625" style="46" customWidth="1"/>
    <col min="10" max="10" width="7.00390625" style="46" customWidth="1"/>
    <col min="11" max="11" width="2.50390625" style="46" customWidth="1"/>
    <col min="12" max="21" width="2.50390625" style="68" customWidth="1"/>
    <col min="22" max="25" width="2.50390625" style="46" customWidth="1"/>
    <col min="26" max="28" width="2.50390625" style="68" customWidth="1"/>
    <col min="29" max="29" width="2.50390625" style="46" customWidth="1"/>
    <col min="30" max="30" width="2.625" style="46" customWidth="1"/>
    <col min="31" max="32" width="4.875" style="46" customWidth="1"/>
    <col min="33" max="33" width="5.625" style="46" customWidth="1"/>
    <col min="34" max="34" width="6.75390625" style="46" customWidth="1"/>
    <col min="35" max="35" width="9.875" style="69" customWidth="1"/>
    <col min="36" max="36" width="15.00390625" style="69" customWidth="1"/>
    <col min="37" max="37" width="6.625" style="69" customWidth="1"/>
    <col min="38" max="38" width="24.25390625" style="69" customWidth="1"/>
    <col min="39" max="39" width="6.50390625" style="46" hidden="1" customWidth="1"/>
    <col min="40" max="41" width="4.625" style="46" hidden="1" customWidth="1"/>
    <col min="42" max="42" width="5.00390625" style="46" hidden="1" customWidth="1"/>
    <col min="43" max="43" width="4.50390625" style="46" hidden="1" customWidth="1"/>
    <col min="44" max="44" width="4.875" style="46" hidden="1" customWidth="1"/>
    <col min="45" max="45" width="10.875" style="46" hidden="1" customWidth="1"/>
    <col min="46" max="46" width="8.50390625" style="46" hidden="1" customWidth="1"/>
    <col min="47" max="47" width="8.875" style="46" hidden="1" customWidth="1"/>
    <col min="48" max="48" width="9.625" style="46" hidden="1" customWidth="1"/>
    <col min="49" max="49" width="9.375" style="46" hidden="1" customWidth="1"/>
    <col min="50" max="50" width="8.375" style="46" hidden="1" customWidth="1"/>
    <col min="51" max="51" width="7.75390625" style="46" hidden="1" customWidth="1"/>
    <col min="52" max="52" width="10.50390625" style="46" hidden="1" customWidth="1"/>
    <col min="53" max="53" width="6.625" style="46" hidden="1" customWidth="1"/>
    <col min="54" max="54" width="9.125" style="46" hidden="1" customWidth="1"/>
    <col min="55" max="55" width="8.625" style="46" hidden="1" customWidth="1"/>
    <col min="56" max="56" width="7.625" style="46" hidden="1" customWidth="1"/>
    <col min="57" max="57" width="9.875" style="46" hidden="1" customWidth="1"/>
    <col min="58" max="58" width="6.625" style="46" hidden="1" customWidth="1"/>
    <col min="59" max="59" width="6.875" style="46" hidden="1" customWidth="1"/>
    <col min="60" max="61" width="7.00390625" style="46" hidden="1" customWidth="1"/>
    <col min="62" max="62" width="8.00390625" style="46" hidden="1" customWidth="1"/>
    <col min="63" max="63" width="3.875" style="46" hidden="1" customWidth="1"/>
    <col min="64" max="64" width="10.75390625" style="46" hidden="1" customWidth="1"/>
    <col min="65" max="65" width="4.75390625" style="46" hidden="1" customWidth="1"/>
    <col min="66" max="66" width="9.75390625" style="46" hidden="1" customWidth="1"/>
    <col min="67" max="67" width="9.50390625" style="46" hidden="1" customWidth="1"/>
    <col min="68" max="68" width="4.00390625" style="46" hidden="1" customWidth="1"/>
    <col min="69" max="69" width="10.00390625" style="46" hidden="1" customWidth="1"/>
    <col min="70" max="70" width="10.375" style="46" hidden="1" customWidth="1"/>
    <col min="71" max="71" width="3.00390625" style="46" hidden="1" customWidth="1"/>
    <col min="72" max="72" width="3.125" style="46" hidden="1" customWidth="1"/>
    <col min="73" max="73" width="5.25390625" style="46" hidden="1" customWidth="1"/>
    <col min="74" max="74" width="4.25390625" style="46" hidden="1" customWidth="1"/>
    <col min="75" max="75" width="9.875" style="46" hidden="1" customWidth="1"/>
    <col min="76" max="76" width="9.75390625" style="46" hidden="1" customWidth="1"/>
    <col min="77" max="77" width="10.00390625" style="46" hidden="1" customWidth="1"/>
    <col min="78" max="78" width="8.00390625" style="46" hidden="1" customWidth="1"/>
    <col min="79" max="79" width="6.875" style="46" hidden="1" customWidth="1"/>
    <col min="80" max="80" width="6.25390625" style="46" hidden="1" customWidth="1"/>
    <col min="81" max="81" width="5.50390625" style="46" hidden="1" customWidth="1"/>
    <col min="82" max="83" width="10.00390625" style="46" hidden="1" customWidth="1"/>
    <col min="84" max="84" width="8.375" style="46" hidden="1" customWidth="1"/>
    <col min="85" max="85" width="7.875" style="46" hidden="1" customWidth="1"/>
    <col min="86" max="16384" width="9.00390625" style="46" customWidth="1"/>
  </cols>
  <sheetData>
    <row r="1" spans="1:38" s="9" customFormat="1" ht="28.5" customHeight="1" thickBot="1">
      <c r="A1" s="402" t="s">
        <v>151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F1" s="46"/>
      <c r="AI1" s="10"/>
      <c r="AJ1" s="10"/>
      <c r="AK1" s="10"/>
      <c r="AL1" s="10"/>
    </row>
    <row r="2" spans="1:38" s="9" customFormat="1" ht="28.5" customHeight="1">
      <c r="A2" s="409" t="s">
        <v>24</v>
      </c>
      <c r="B2" s="410"/>
      <c r="C2" s="411" t="s">
        <v>180</v>
      </c>
      <c r="D2" s="412"/>
      <c r="E2" s="412"/>
      <c r="F2" s="154" t="s">
        <v>85</v>
      </c>
      <c r="G2" s="419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  <c r="S2" s="90" t="s">
        <v>62</v>
      </c>
      <c r="T2" s="91" t="s">
        <v>103</v>
      </c>
      <c r="U2" s="92"/>
      <c r="V2" s="92"/>
      <c r="W2" s="93"/>
      <c r="X2" s="94" t="s">
        <v>63</v>
      </c>
      <c r="Y2" s="95" t="s">
        <v>103</v>
      </c>
      <c r="Z2" s="92" t="s">
        <v>103</v>
      </c>
      <c r="AA2" s="92" t="s">
        <v>103</v>
      </c>
      <c r="AB2" s="92" t="s">
        <v>103</v>
      </c>
      <c r="AC2" s="96" t="s">
        <v>103</v>
      </c>
      <c r="AD2" s="9" t="s">
        <v>103</v>
      </c>
      <c r="AF2" s="46"/>
      <c r="AI2" s="10"/>
      <c r="AJ2" s="10"/>
      <c r="AK2" s="10"/>
      <c r="AL2" s="10"/>
    </row>
    <row r="3" spans="1:38" s="9" customFormat="1" ht="29.25" customHeight="1">
      <c r="A3" s="330" t="s">
        <v>83</v>
      </c>
      <c r="B3" s="208"/>
      <c r="C3" s="403"/>
      <c r="D3" s="404"/>
      <c r="E3" s="404"/>
      <c r="F3" s="404"/>
      <c r="G3" s="405"/>
      <c r="H3" s="447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448"/>
      <c r="X3" s="98" t="s">
        <v>62</v>
      </c>
      <c r="Y3" s="88"/>
      <c r="Z3" s="89"/>
      <c r="AA3" s="89"/>
      <c r="AB3" s="89"/>
      <c r="AC3" s="103"/>
      <c r="AF3" s="46"/>
      <c r="AI3" s="10"/>
      <c r="AJ3" s="10" t="s">
        <v>104</v>
      </c>
      <c r="AK3" s="10"/>
      <c r="AL3" s="10"/>
    </row>
    <row r="4" spans="1:50" s="9" customFormat="1" ht="13.5" customHeight="1">
      <c r="A4" s="422" t="s">
        <v>64</v>
      </c>
      <c r="B4" s="275"/>
      <c r="C4" s="100" t="s">
        <v>159</v>
      </c>
      <c r="D4" s="423"/>
      <c r="E4" s="423"/>
      <c r="F4" s="423"/>
      <c r="G4" s="424"/>
      <c r="H4" s="430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31"/>
      <c r="X4" s="508" t="s">
        <v>160</v>
      </c>
      <c r="Y4" s="511"/>
      <c r="Z4" s="509"/>
      <c r="AA4" s="510"/>
      <c r="AB4" s="512"/>
      <c r="AC4" s="507"/>
      <c r="AF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s="9" customFormat="1" ht="19.5" customHeight="1">
      <c r="A5" s="390"/>
      <c r="B5" s="391"/>
      <c r="C5" s="425"/>
      <c r="D5" s="407"/>
      <c r="E5" s="407"/>
      <c r="F5" s="407"/>
      <c r="G5" s="426"/>
      <c r="H5" s="427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  <c r="X5" s="387"/>
      <c r="Y5" s="389"/>
      <c r="Z5" s="414"/>
      <c r="AA5" s="416"/>
      <c r="AB5" s="418"/>
      <c r="AC5" s="385"/>
      <c r="AF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1:50" s="9" customFormat="1" ht="21.75" customHeight="1">
      <c r="A6" s="368" t="s">
        <v>65</v>
      </c>
      <c r="B6" s="369"/>
      <c r="C6" s="370"/>
      <c r="D6" s="371"/>
      <c r="E6" s="449"/>
      <c r="F6" s="382"/>
      <c r="G6" s="383"/>
      <c r="H6" s="15" t="s">
        <v>66</v>
      </c>
      <c r="I6" s="342" t="s">
        <v>171</v>
      </c>
      <c r="J6" s="338"/>
      <c r="K6" s="338"/>
      <c r="L6" s="338"/>
      <c r="M6" s="339"/>
      <c r="N6" s="450" t="s">
        <v>67</v>
      </c>
      <c r="O6" s="451"/>
      <c r="P6" s="451"/>
      <c r="Q6" s="451"/>
      <c r="R6" s="451"/>
      <c r="S6" s="452"/>
      <c r="T6" s="359" t="s">
        <v>68</v>
      </c>
      <c r="U6" s="360"/>
      <c r="V6" s="360"/>
      <c r="W6" s="360"/>
      <c r="X6" s="361"/>
      <c r="Y6" s="359" t="s">
        <v>86</v>
      </c>
      <c r="Z6" s="360"/>
      <c r="AA6" s="360"/>
      <c r="AB6" s="360"/>
      <c r="AC6" s="362"/>
      <c r="AE6" s="400" t="s">
        <v>163</v>
      </c>
      <c r="AF6" s="400"/>
      <c r="AG6" s="400"/>
      <c r="AH6" s="401"/>
      <c r="AI6" s="34" t="s">
        <v>156</v>
      </c>
      <c r="AJ6" s="158">
        <v>43219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</row>
    <row r="7" spans="1:38" s="9" customFormat="1" ht="30.75" customHeight="1">
      <c r="A7" s="390" t="s">
        <v>69</v>
      </c>
      <c r="B7" s="391"/>
      <c r="C7" s="392"/>
      <c r="D7" s="393"/>
      <c r="E7" s="394"/>
      <c r="F7" s="395"/>
      <c r="G7" s="396"/>
      <c r="H7" s="16" t="str">
        <f>IF($AJ$7=2,"女","男")</f>
        <v>男</v>
      </c>
      <c r="I7" s="397" t="s">
        <v>161</v>
      </c>
      <c r="J7" s="398"/>
      <c r="K7" s="398"/>
      <c r="L7" s="398"/>
      <c r="M7" s="399"/>
      <c r="N7" s="359" t="s">
        <v>161</v>
      </c>
      <c r="O7" s="360"/>
      <c r="P7" s="360"/>
      <c r="Q7" s="360"/>
      <c r="R7" s="360"/>
      <c r="S7" s="361"/>
      <c r="T7" s="504" t="s">
        <v>161</v>
      </c>
      <c r="U7" s="505"/>
      <c r="V7" s="505"/>
      <c r="W7" s="505"/>
      <c r="X7" s="506"/>
      <c r="Y7" s="504" t="s">
        <v>161</v>
      </c>
      <c r="Z7" s="505"/>
      <c r="AA7" s="505"/>
      <c r="AB7" s="505"/>
      <c r="AC7" s="513"/>
      <c r="AE7" s="400"/>
      <c r="AF7" s="400"/>
      <c r="AG7" s="400"/>
      <c r="AH7" s="401"/>
      <c r="AI7" s="108" t="s">
        <v>96</v>
      </c>
      <c r="AJ7" s="151"/>
      <c r="AK7" s="114" t="s">
        <v>97</v>
      </c>
      <c r="AL7" s="10"/>
    </row>
    <row r="8" spans="1:77" s="9" customFormat="1" ht="19.5" customHeight="1">
      <c r="A8" s="330" t="s">
        <v>70</v>
      </c>
      <c r="B8" s="208"/>
      <c r="C8" s="373"/>
      <c r="D8" s="446"/>
      <c r="E8" s="446"/>
      <c r="F8" s="446"/>
      <c r="G8" s="446"/>
      <c r="H8" s="502">
        <f>IF(C8="","",CONCATENATE("（",AJ8,"歳）"))</f>
      </c>
      <c r="I8" s="502"/>
      <c r="J8" s="503"/>
      <c r="K8" s="343" t="s">
        <v>25</v>
      </c>
      <c r="L8" s="344"/>
      <c r="M8" s="344"/>
      <c r="N8" s="377"/>
      <c r="O8" s="499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1"/>
      <c r="AF8" s="46"/>
      <c r="AI8" s="34" t="s">
        <v>29</v>
      </c>
      <c r="AJ8" s="134">
        <f>DATEDIF(C8,AJ6+1,"y")</f>
        <v>118</v>
      </c>
      <c r="AK8" s="17"/>
      <c r="AL8" s="10"/>
      <c r="BY8" s="115"/>
    </row>
    <row r="9" spans="1:38" s="9" customFormat="1" ht="19.5" customHeight="1">
      <c r="A9" s="346" t="s">
        <v>78</v>
      </c>
      <c r="B9" s="440"/>
      <c r="C9" s="350"/>
      <c r="D9" s="351"/>
      <c r="E9" s="351"/>
      <c r="F9" s="351"/>
      <c r="G9" s="351"/>
      <c r="H9" s="351"/>
      <c r="I9" s="351"/>
      <c r="J9" s="351"/>
      <c r="K9" s="351"/>
      <c r="L9" s="352"/>
      <c r="M9" s="353" t="s">
        <v>162</v>
      </c>
      <c r="N9" s="355"/>
      <c r="O9" s="357"/>
      <c r="P9" s="359" t="s">
        <v>71</v>
      </c>
      <c r="Q9" s="360"/>
      <c r="R9" s="360"/>
      <c r="S9" s="360"/>
      <c r="T9" s="360"/>
      <c r="U9" s="360"/>
      <c r="V9" s="361"/>
      <c r="W9" s="359" t="s">
        <v>82</v>
      </c>
      <c r="X9" s="360"/>
      <c r="Y9" s="360"/>
      <c r="Z9" s="360"/>
      <c r="AA9" s="360"/>
      <c r="AB9" s="360"/>
      <c r="AC9" s="362"/>
      <c r="AF9" s="46"/>
      <c r="AK9" s="10"/>
      <c r="AL9" s="10"/>
    </row>
    <row r="10" spans="1:38" s="9" customFormat="1" ht="20.25" customHeight="1">
      <c r="A10" s="441"/>
      <c r="B10" s="442"/>
      <c r="C10" s="363"/>
      <c r="D10" s="364"/>
      <c r="E10" s="364"/>
      <c r="F10" s="364"/>
      <c r="G10" s="364"/>
      <c r="H10" s="364"/>
      <c r="I10" s="364"/>
      <c r="J10" s="364"/>
      <c r="K10" s="364"/>
      <c r="L10" s="365"/>
      <c r="M10" s="354"/>
      <c r="N10" s="356"/>
      <c r="O10" s="358"/>
      <c r="P10" s="319"/>
      <c r="Q10" s="320"/>
      <c r="R10" s="320"/>
      <c r="S10" s="320"/>
      <c r="T10" s="320"/>
      <c r="U10" s="320"/>
      <c r="V10" s="321"/>
      <c r="W10" s="324"/>
      <c r="X10" s="325"/>
      <c r="Y10" s="325"/>
      <c r="Z10" s="325"/>
      <c r="AA10" s="325"/>
      <c r="AB10" s="325"/>
      <c r="AC10" s="326"/>
      <c r="AE10" s="133" t="s">
        <v>105</v>
      </c>
      <c r="AF10" s="46" t="s">
        <v>122</v>
      </c>
      <c r="AG10" s="46"/>
      <c r="AH10" s="46"/>
      <c r="AI10" s="46"/>
      <c r="AJ10" s="46"/>
      <c r="AK10" s="46"/>
      <c r="AL10" s="10"/>
    </row>
    <row r="11" spans="1:85" s="9" customFormat="1" ht="19.5" customHeight="1" thickBot="1">
      <c r="A11" s="330" t="s">
        <v>72</v>
      </c>
      <c r="B11" s="208"/>
      <c r="C11" s="331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439"/>
      <c r="P11" s="514"/>
      <c r="Q11" s="515"/>
      <c r="R11" s="515"/>
      <c r="S11" s="515"/>
      <c r="T11" s="515"/>
      <c r="U11" s="515"/>
      <c r="V11" s="516"/>
      <c r="W11" s="327"/>
      <c r="X11" s="328"/>
      <c r="Y11" s="328"/>
      <c r="Z11" s="328"/>
      <c r="AA11" s="328"/>
      <c r="AB11" s="328"/>
      <c r="AC11" s="329"/>
      <c r="AD11" s="12"/>
      <c r="AE11" s="314" t="s">
        <v>106</v>
      </c>
      <c r="AF11" s="315" t="s">
        <v>121</v>
      </c>
      <c r="AG11" s="322" t="s">
        <v>101</v>
      </c>
      <c r="AH11" s="323" t="s">
        <v>100</v>
      </c>
      <c r="AI11" s="10"/>
      <c r="AJ11" s="10"/>
      <c r="AK11" s="10"/>
      <c r="AL11" s="10"/>
      <c r="BU11" s="19" t="s">
        <v>12</v>
      </c>
      <c r="BV11" s="20"/>
      <c r="BW11" s="20"/>
      <c r="BX11" s="20"/>
      <c r="BY11" s="20"/>
      <c r="BZ11" s="20"/>
      <c r="CA11" s="21"/>
      <c r="CB11" s="22" t="s">
        <v>8</v>
      </c>
      <c r="CC11" s="23"/>
      <c r="CD11" s="23"/>
      <c r="CE11" s="23"/>
      <c r="CF11" s="23"/>
      <c r="CG11" s="24"/>
    </row>
    <row r="12" spans="1:85" s="9" customFormat="1" ht="12.75" customHeight="1">
      <c r="A12" s="82" t="s">
        <v>19</v>
      </c>
      <c r="B12" s="337" t="s">
        <v>87</v>
      </c>
      <c r="C12" s="338"/>
      <c r="D12" s="338"/>
      <c r="E12" s="338"/>
      <c r="F12" s="338"/>
      <c r="G12" s="339"/>
      <c r="H12" s="337" t="s">
        <v>22</v>
      </c>
      <c r="I12" s="338"/>
      <c r="J12" s="338"/>
      <c r="K12" s="339"/>
      <c r="L12" s="443" t="s">
        <v>23</v>
      </c>
      <c r="M12" s="444"/>
      <c r="N12" s="445"/>
      <c r="O12" s="311" t="s">
        <v>54</v>
      </c>
      <c r="P12" s="312"/>
      <c r="Q12" s="313"/>
      <c r="R12" s="97" t="s">
        <v>55</v>
      </c>
      <c r="S12" s="317" t="s">
        <v>56</v>
      </c>
      <c r="T12" s="317"/>
      <c r="U12" s="318"/>
      <c r="V12" s="123" t="s">
        <v>61</v>
      </c>
      <c r="W12" s="83"/>
      <c r="X12" s="12"/>
      <c r="Y12" s="12"/>
      <c r="Z12" s="12"/>
      <c r="AA12" s="12"/>
      <c r="AB12" s="12"/>
      <c r="AC12" s="13"/>
      <c r="AE12" s="314"/>
      <c r="AF12" s="316"/>
      <c r="AG12" s="322"/>
      <c r="AH12" s="323"/>
      <c r="AI12" s="10"/>
      <c r="AJ12" s="10"/>
      <c r="AK12" s="10"/>
      <c r="AL12" s="10"/>
      <c r="AM12" s="25" t="s">
        <v>9</v>
      </c>
      <c r="AN12" s="26"/>
      <c r="AO12" s="26"/>
      <c r="AP12" s="26"/>
      <c r="AQ12" s="26"/>
      <c r="AR12" s="27"/>
      <c r="AS12" s="22" t="s">
        <v>10</v>
      </c>
      <c r="AT12" s="23"/>
      <c r="AU12" s="23"/>
      <c r="AV12" s="23"/>
      <c r="AW12" s="23"/>
      <c r="AX12" s="24"/>
      <c r="AY12" s="28" t="s">
        <v>13</v>
      </c>
      <c r="AZ12" s="29"/>
      <c r="BA12" s="29"/>
      <c r="BB12" s="29"/>
      <c r="BC12" s="29"/>
      <c r="BD12" s="30"/>
      <c r="BE12" s="19" t="s">
        <v>14</v>
      </c>
      <c r="BF12" s="20"/>
      <c r="BG12" s="20"/>
      <c r="BH12" s="20"/>
      <c r="BI12" s="20"/>
      <c r="BJ12" s="21"/>
      <c r="BL12" s="9" t="s">
        <v>98</v>
      </c>
      <c r="BN12" s="9" t="s">
        <v>0</v>
      </c>
      <c r="BO12" s="9" t="s">
        <v>11</v>
      </c>
      <c r="BQ12" s="9" t="s">
        <v>0</v>
      </c>
      <c r="BR12" s="9" t="s">
        <v>1</v>
      </c>
      <c r="BU12" s="31" t="s">
        <v>2</v>
      </c>
      <c r="BV12" s="14" t="s">
        <v>3</v>
      </c>
      <c r="BW12" s="14" t="s">
        <v>4</v>
      </c>
      <c r="BX12" s="14"/>
      <c r="BY12" s="14" t="s">
        <v>5</v>
      </c>
      <c r="BZ12" s="14" t="s">
        <v>6</v>
      </c>
      <c r="CA12" s="18" t="s">
        <v>7</v>
      </c>
      <c r="CB12" s="31" t="s">
        <v>2</v>
      </c>
      <c r="CC12" s="14" t="s">
        <v>3</v>
      </c>
      <c r="CD12" s="14" t="s">
        <v>4</v>
      </c>
      <c r="CE12" s="14" t="s">
        <v>5</v>
      </c>
      <c r="CF12" s="14" t="s">
        <v>6</v>
      </c>
      <c r="CG12" s="18" t="s">
        <v>7</v>
      </c>
    </row>
    <row r="13" spans="1:85" ht="12.75" customHeight="1">
      <c r="A13" s="265"/>
      <c r="B13" s="433"/>
      <c r="C13" s="434"/>
      <c r="D13" s="434"/>
      <c r="E13" s="434"/>
      <c r="F13" s="434"/>
      <c r="G13" s="435"/>
      <c r="H13" s="3" t="s">
        <v>20</v>
      </c>
      <c r="I13" s="74"/>
      <c r="J13" s="304"/>
      <c r="K13" s="305"/>
      <c r="L13" s="259">
        <f>IF($J13&lt;&gt;"",IF($AI13="0-",AS13,IF($AI13="+0",AY13,IF($AI13="+-",BE13,AM13))),"")</f>
      </c>
      <c r="M13" s="250">
        <f>IF($J13&lt;&gt;"",IF($AI13="0-",AT13,IF($AI13="+0",AZ13,IF($AI13="+-",BF13,AN13))),"")</f>
      </c>
      <c r="N13" s="259">
        <f>IF($J13&lt;&gt;"",IF($AI13="0-",AU13,IF($AI13="+0",BA13,IF($AI13="+-",BG13,AO13))),"")</f>
      </c>
      <c r="O13" s="288">
        <f>IF($R14="","",ROUNDDOWN($AG13/12,0))</f>
      </c>
      <c r="P13" s="250">
        <f>IF($R14="","",ROUNDDOWN(MOD($AG13,12),0))</f>
      </c>
      <c r="Q13" s="299">
        <f>IF($R14="","",IF((MOD($AG13,12)-$P13)&gt;=0.5,"半",0))</f>
      </c>
      <c r="R13" s="104"/>
      <c r="S13" s="263">
        <f>IF($R14="","",ROUNDDOWN($AG13*($R13/$R14)/12,0))</f>
      </c>
      <c r="T13" s="250">
        <f>IF($R14="","",ROUNDDOWN(MOD($AG13*($R13/$R14),12),0))</f>
      </c>
      <c r="U13" s="252">
        <f>IF(R14="","",IF((MOD($AG13*($R13/$R14),12)-$T13)&gt;=0.5,"半",0))</f>
      </c>
      <c r="V13"/>
      <c r="Z13" s="46"/>
      <c r="AA13" s="46"/>
      <c r="AB13" s="46"/>
      <c r="AC13" s="118"/>
      <c r="AE13" s="294"/>
      <c r="AF13" s="296"/>
      <c r="AG13" s="298">
        <f>IF(OR($AE13&lt;&gt;$AE15,$AE15=""),SUMIF($AE$13:$AE$125,$AE13,$AH$13:$AH$125),"")</f>
        <v>0</v>
      </c>
      <c r="AH13" s="284" t="e">
        <f>IF(AF13=2,0,L13*12+M13+COUNTIF(N13:N13,"半")*0.5)</f>
        <v>#VALUE!</v>
      </c>
      <c r="AI13" s="285"/>
      <c r="AJ13" s="291">
        <f>IF(AI13&lt;&gt;"",VLOOKUP(AI13,$AK$13:$AL$16,2),"")</f>
      </c>
      <c r="AK13" s="143"/>
      <c r="AL13" s="34" t="s">
        <v>18</v>
      </c>
      <c r="AM13" s="35">
        <f>IF(AQ13&gt;=12,DATEDIF(BN13,BQ13,"y")+1,DATEDIF(BN13,BQ13,"y"))</f>
        <v>0</v>
      </c>
      <c r="AN13" s="35">
        <f>IF(AQ13&gt;=12,AQ13-12,AQ13)</f>
        <v>0</v>
      </c>
      <c r="AO13" s="36" t="str">
        <f>IF(AR13&lt;=15,"半",0)</f>
        <v>半</v>
      </c>
      <c r="AP13" s="37">
        <f>DATEDIF(BN13,BQ13,"y")</f>
        <v>0</v>
      </c>
      <c r="AQ13" s="38">
        <f>IF(AR13&gt;=16,DATEDIF(BN13,BQ13,"ym")+1,DATEDIF(BN13,BQ13,"ym"))</f>
        <v>0</v>
      </c>
      <c r="AR13" s="39">
        <f>DATEDIF(BN13,BQ13,"md")</f>
        <v>14</v>
      </c>
      <c r="AS13" s="40" t="e">
        <f>IF(AW13&gt;=12,DATEDIF(BN13,BR13,"y")+1,DATEDIF(BN13,BR13,"y"))</f>
        <v>#NUM!</v>
      </c>
      <c r="AT13" s="40" t="e">
        <f>IF(AW13&gt;=12,AW13-12,AW13)</f>
        <v>#NUM!</v>
      </c>
      <c r="AU13" s="41" t="e">
        <f>IF(AX13&lt;=15,"半",0)</f>
        <v>#NUM!</v>
      </c>
      <c r="AV13" s="42" t="e">
        <f>DATEDIF(BN13,BR13,"y")</f>
        <v>#NUM!</v>
      </c>
      <c r="AW13" s="43" t="e">
        <f>IF(AX13&gt;=16,DATEDIF(BN13,BR13,"ym")+1,DATEDIF(BN13,BR13,"ym"))</f>
        <v>#NUM!</v>
      </c>
      <c r="AX13" s="44" t="e">
        <f>DATEDIF(BN13,BR13,"md")</f>
        <v>#NUM!</v>
      </c>
      <c r="AY13" s="40" t="e">
        <f>IF(BC13&gt;=12,DATEDIF(BO13,BQ13,"y")+1,DATEDIF(BO13,BQ13,"y"))</f>
        <v>#NUM!</v>
      </c>
      <c r="AZ13" s="40" t="e">
        <f>IF(BC13&gt;=12,BC13-12,BC13)</f>
        <v>#NUM!</v>
      </c>
      <c r="BA13" s="41" t="e">
        <f>IF(BD13&lt;=15,"半",0)</f>
        <v>#NUM!</v>
      </c>
      <c r="BB13" s="42" t="e">
        <f>DATEDIF(BO13,BQ13,"y")</f>
        <v>#NUM!</v>
      </c>
      <c r="BC13" s="43" t="e">
        <f>IF(BD13&gt;=16,DATEDIF(BO13,BQ13,"ym")+1,DATEDIF(BO13,BQ13,"ym"))</f>
        <v>#NUM!</v>
      </c>
      <c r="BD13" s="43" t="e">
        <f>DATEDIF(BO13,BQ13,"md")</f>
        <v>#NUM!</v>
      </c>
      <c r="BE13" s="40" t="e">
        <f>IF(BI13&gt;=12,DATEDIF(BO13,BR13,"y")+1,DATEDIF(BO13,BR13,"y"))</f>
        <v>#NUM!</v>
      </c>
      <c r="BF13" s="40" t="e">
        <f>IF(BI13&gt;=12,BI13-12,BI13)</f>
        <v>#NUM!</v>
      </c>
      <c r="BG13" s="41" t="e">
        <f>IF(BJ13&lt;=15,"半",0)</f>
        <v>#NUM!</v>
      </c>
      <c r="BH13" s="42" t="e">
        <f>DATEDIF(BO13,BR13,"y")</f>
        <v>#NUM!</v>
      </c>
      <c r="BI13" s="43" t="e">
        <f>IF(BJ13&gt;=16,DATEDIF(BO13,BR13,"ym")+1,DATEDIF(BO13,BR13,"ym"))</f>
        <v>#NUM!</v>
      </c>
      <c r="BJ13" s="44" t="e">
        <f>DATEDIF(BO13,BR13,"md")</f>
        <v>#NUM!</v>
      </c>
      <c r="BK13" s="38"/>
      <c r="BL13" s="45">
        <f>IF(J14="現在",$AJ$6,J14)</f>
        <v>0</v>
      </c>
      <c r="BM13" s="46">
        <v>0</v>
      </c>
      <c r="BN13" s="47">
        <f>IF(DAY(J13)&lt;=15,J13-DAY(J13)+1,J13-DAY(J13)+16)</f>
        <v>1</v>
      </c>
      <c r="BO13" s="47">
        <f>IF(DAY(BN13)=1,BN13+15,BX13)</f>
        <v>16</v>
      </c>
      <c r="BP13" s="48"/>
      <c r="BQ13" s="116">
        <f>IF(CG13&gt;=16,CE13,IF(J14="現在",$AJ$6-CG13+15,J14-CG13+15))</f>
        <v>15</v>
      </c>
      <c r="BR13" s="49">
        <f>IF(DAY(BQ13)=15,BQ13-DAY(BQ13),BQ13-DAY(BQ13)+15)</f>
        <v>0</v>
      </c>
      <c r="BS13" s="48"/>
      <c r="BT13" s="48"/>
      <c r="BU13" s="46">
        <f>YEAR(J13)</f>
        <v>1900</v>
      </c>
      <c r="BV13" s="50">
        <f>MONTH(J13)+1</f>
        <v>2</v>
      </c>
      <c r="BW13" s="51" t="str">
        <f>CONCATENATE(BU13,"/",BV13,"/",1)</f>
        <v>1900/2/1</v>
      </c>
      <c r="BX13" s="51">
        <f>BW13+1-1</f>
        <v>32</v>
      </c>
      <c r="BY13" s="51">
        <f>BW13-1</f>
        <v>31</v>
      </c>
      <c r="BZ13" s="46">
        <f>DAY(BY13)</f>
        <v>31</v>
      </c>
      <c r="CA13" s="46">
        <f>DAY(J13)</f>
        <v>0</v>
      </c>
      <c r="CB13" s="46">
        <f>YEAR(BL13)</f>
        <v>1900</v>
      </c>
      <c r="CC13" s="50">
        <f>IF(MONTH(BL13)=12,MONTH(BL13)-12+1,MONTH(BL13)+1)</f>
        <v>2</v>
      </c>
      <c r="CD13" s="51" t="str">
        <f>IF(CC13=1,CONCATENATE(CB13+1,"/",CC13,"/",1),CONCATENATE(CB13,"/",CC13,"/",1))</f>
        <v>1900/2/1</v>
      </c>
      <c r="CE13" s="51">
        <f>CD13-1</f>
        <v>31</v>
      </c>
      <c r="CF13" s="46">
        <f>DAY(CE13)</f>
        <v>31</v>
      </c>
      <c r="CG13" s="46">
        <f>DAY(BL13)</f>
        <v>0</v>
      </c>
    </row>
    <row r="14" spans="1:83" ht="12.75" customHeight="1">
      <c r="A14" s="307"/>
      <c r="B14" s="436"/>
      <c r="C14" s="437"/>
      <c r="D14" s="437"/>
      <c r="E14" s="437"/>
      <c r="F14" s="437"/>
      <c r="G14" s="438"/>
      <c r="H14" s="2" t="s">
        <v>21</v>
      </c>
      <c r="I14" s="2"/>
      <c r="J14" s="292"/>
      <c r="K14" s="310"/>
      <c r="L14" s="287"/>
      <c r="M14" s="251"/>
      <c r="N14" s="287"/>
      <c r="O14" s="289"/>
      <c r="P14" s="251"/>
      <c r="Q14" s="300"/>
      <c r="R14" s="105"/>
      <c r="S14" s="264"/>
      <c r="T14" s="251"/>
      <c r="U14" s="253"/>
      <c r="V14"/>
      <c r="Z14" s="46"/>
      <c r="AA14" s="46"/>
      <c r="AB14" s="46"/>
      <c r="AC14" s="119"/>
      <c r="AE14" s="294"/>
      <c r="AF14" s="296"/>
      <c r="AG14" s="298"/>
      <c r="AH14" s="284"/>
      <c r="AI14" s="286"/>
      <c r="AJ14" s="165"/>
      <c r="AK14" s="143" t="s">
        <v>47</v>
      </c>
      <c r="AL14" s="33" t="s">
        <v>17</v>
      </c>
      <c r="AM14" s="35"/>
      <c r="AN14" s="35"/>
      <c r="AO14" s="36"/>
      <c r="AP14" s="37"/>
      <c r="AQ14" s="38"/>
      <c r="AR14" s="39"/>
      <c r="AS14" s="40"/>
      <c r="AT14" s="40"/>
      <c r="AU14" s="41"/>
      <c r="AV14" s="37"/>
      <c r="AW14" s="38"/>
      <c r="AX14" s="39"/>
      <c r="AY14" s="40"/>
      <c r="AZ14" s="40"/>
      <c r="BA14" s="41"/>
      <c r="BB14" s="37"/>
      <c r="BC14" s="38"/>
      <c r="BD14" s="38"/>
      <c r="BE14" s="40"/>
      <c r="BF14" s="40"/>
      <c r="BG14" s="41"/>
      <c r="BH14" s="37"/>
      <c r="BI14" s="38"/>
      <c r="BJ14" s="39"/>
      <c r="BK14" s="38"/>
      <c r="BL14" s="45"/>
      <c r="BN14" s="47"/>
      <c r="BO14" s="47"/>
      <c r="BP14" s="48"/>
      <c r="BQ14" s="49"/>
      <c r="BR14" s="49"/>
      <c r="BS14" s="48"/>
      <c r="BT14" s="48"/>
      <c r="BV14" s="50"/>
      <c r="BW14" s="51"/>
      <c r="BX14" s="51"/>
      <c r="BY14" s="51"/>
      <c r="CC14" s="50"/>
      <c r="CD14" s="51"/>
      <c r="CE14" s="51"/>
    </row>
    <row r="15" spans="1:85" ht="12.75" customHeight="1">
      <c r="A15" s="265"/>
      <c r="B15" s="433"/>
      <c r="C15" s="434"/>
      <c r="D15" s="434"/>
      <c r="E15" s="434"/>
      <c r="F15" s="434"/>
      <c r="G15" s="435"/>
      <c r="H15" s="1" t="s">
        <v>20</v>
      </c>
      <c r="I15" s="7"/>
      <c r="J15" s="304"/>
      <c r="K15" s="305"/>
      <c r="L15" s="259">
        <f>IF($J15&lt;&gt;"",IF($AI15="0-",AS15,IF($AI15="+0",AY15,IF($AI15="+-",BE15,AM15))),"")</f>
      </c>
      <c r="M15" s="250">
        <f>IF($J15&lt;&gt;"",IF($AI15="0-",AT15,IF($AI15="+0",AZ15,IF($AI15="+-",BF15,AN15))),"")</f>
      </c>
      <c r="N15" s="259">
        <f>IF($J15&lt;&gt;"",IF($AI15="0-",AU15,IF($AI15="+0",BA15,IF($AI15="+-",BG15,AO15))),"")</f>
      </c>
      <c r="O15" s="288">
        <f>IF($R16="","",ROUNDDOWN($AG15/12,0))</f>
      </c>
      <c r="P15" s="250">
        <f>IF($R16="","",ROUNDDOWN(MOD($AG15,12),0))</f>
      </c>
      <c r="Q15" s="299">
        <f>IF($R16="","",IF((MOD($AG15,12)-$P15)&gt;=0.5,"半",0))</f>
      </c>
      <c r="R15" s="104"/>
      <c r="S15" s="263">
        <f>IF($R16="","",ROUNDDOWN($AG15*($R15/$R16)/12,0))</f>
      </c>
      <c r="T15" s="250">
        <f>IF($R16="","",ROUNDDOWN(MOD($AG15*($R15/$R16),12),0))</f>
      </c>
      <c r="U15" s="252">
        <f>IF(R16="","",IF((MOD($AG15*($R15/$R16),12)-$T15)&gt;=0.5,"半",0))</f>
      </c>
      <c r="V15"/>
      <c r="Z15" s="46"/>
      <c r="AA15" s="46"/>
      <c r="AB15" s="46"/>
      <c r="AC15" s="119"/>
      <c r="AE15" s="294"/>
      <c r="AF15" s="296"/>
      <c r="AG15" s="298">
        <f>IF(OR($AE15&lt;&gt;$AE17,$AE17=""),SUMIF($AE$13:$AE$125,$AE15,$AH$13:$AH$125),"")</f>
        <v>0</v>
      </c>
      <c r="AH15" s="284" t="e">
        <f>IF(AF15=2,0,L15*12+M15+COUNTIF(N15:N15,"半")*0.5)</f>
        <v>#VALUE!</v>
      </c>
      <c r="AI15" s="285"/>
      <c r="AJ15" s="291">
        <f>IF(AI15&lt;&gt;"",VLOOKUP(AI15,$AK$13:$AL$16,2),"")</f>
      </c>
      <c r="AK15" s="143" t="s">
        <v>48</v>
      </c>
      <c r="AL15" s="33" t="s">
        <v>16</v>
      </c>
      <c r="AM15" s="40">
        <f>IF(AQ15&gt;=12,DATEDIF(BN15,BQ15,"y")+1,DATEDIF(BN15,BQ15,"y"))</f>
        <v>0</v>
      </c>
      <c r="AN15" s="40">
        <f>IF(AQ15&gt;=12,AQ15-12,AQ15)</f>
        <v>0</v>
      </c>
      <c r="AO15" s="41" t="str">
        <f>IF(AR15&lt;=15,"半",0)</f>
        <v>半</v>
      </c>
      <c r="AP15" s="37">
        <f>DATEDIF(BN15,BQ15,"y")</f>
        <v>0</v>
      </c>
      <c r="AQ15" s="38">
        <f>IF(AR15&gt;=16,DATEDIF(BN15,BQ15,"ym")+1,DATEDIF(BN15,BQ15,"ym"))</f>
        <v>0</v>
      </c>
      <c r="AR15" s="39">
        <f>DATEDIF(BN15,BQ15,"md")</f>
        <v>14</v>
      </c>
      <c r="AS15" s="40" t="e">
        <f>IF(AW15&gt;=12,DATEDIF(BN15,BR15,"y")+1,DATEDIF(BN15,BR15,"y"))</f>
        <v>#NUM!</v>
      </c>
      <c r="AT15" s="40" t="e">
        <f>IF(AW15&gt;=12,AW15-12,AW15)</f>
        <v>#NUM!</v>
      </c>
      <c r="AU15" s="41" t="e">
        <f>IF(AX15&lt;=15,"半",0)</f>
        <v>#NUM!</v>
      </c>
      <c r="AV15" s="37" t="e">
        <f>DATEDIF(BN15,BR15,"y")</f>
        <v>#NUM!</v>
      </c>
      <c r="AW15" s="38" t="e">
        <f>IF(AX15&gt;=16,DATEDIF(BN15,BR15,"ym")+1,DATEDIF(BN15,BR15,"ym"))</f>
        <v>#NUM!</v>
      </c>
      <c r="AX15" s="39" t="e">
        <f>DATEDIF(BN15,BR15,"md")</f>
        <v>#NUM!</v>
      </c>
      <c r="AY15" s="40" t="e">
        <f>IF(BC15&gt;=12,DATEDIF(BO15,BQ15,"y")+1,DATEDIF(BO15,BQ15,"y"))</f>
        <v>#NUM!</v>
      </c>
      <c r="AZ15" s="40" t="e">
        <f>IF(BC15&gt;=12,BC15-12,BC15)</f>
        <v>#NUM!</v>
      </c>
      <c r="BA15" s="41" t="e">
        <f>IF(BD15&lt;=15,"半",0)</f>
        <v>#NUM!</v>
      </c>
      <c r="BB15" s="37" t="e">
        <f>DATEDIF(BO15,BQ15,"y")</f>
        <v>#NUM!</v>
      </c>
      <c r="BC15" s="38" t="e">
        <f>IF(BD15&gt;=16,DATEDIF(BO15,BQ15,"ym")+1,DATEDIF(BO15,BQ15,"ym"))</f>
        <v>#NUM!</v>
      </c>
      <c r="BD15" s="38" t="e">
        <f>DATEDIF(BO15,BQ15,"md")</f>
        <v>#NUM!</v>
      </c>
      <c r="BE15" s="40" t="e">
        <f>IF(BI15&gt;=12,DATEDIF(BO15,BR15,"y")+1,DATEDIF(BO15,BR15,"y"))</f>
        <v>#NUM!</v>
      </c>
      <c r="BF15" s="40" t="e">
        <f>IF(BI15&gt;=12,BI15-12,BI15)</f>
        <v>#NUM!</v>
      </c>
      <c r="BG15" s="41" t="e">
        <f>IF(BJ15&lt;=15,"半",0)</f>
        <v>#NUM!</v>
      </c>
      <c r="BH15" s="37" t="e">
        <f>DATEDIF(BO15,BR15,"y")</f>
        <v>#NUM!</v>
      </c>
      <c r="BI15" s="38" t="e">
        <f>IF(BJ15&gt;=16,DATEDIF(BO15,BR15,"ym")+1,DATEDIF(BO15,BR15,"ym"))</f>
        <v>#NUM!</v>
      </c>
      <c r="BJ15" s="39" t="e">
        <f>DATEDIF(BO15,BR15,"md")</f>
        <v>#NUM!</v>
      </c>
      <c r="BK15" s="38"/>
      <c r="BL15" s="45">
        <f>IF(J16="現在",$AJ$6,J16)</f>
        <v>0</v>
      </c>
      <c r="BM15" s="38">
        <v>1</v>
      </c>
      <c r="BN15" s="47">
        <f>IF(DAY(J15)&lt;=15,J15-DAY(J15)+1,J15-DAY(J15)+16)</f>
        <v>1</v>
      </c>
      <c r="BO15" s="47">
        <f>IF(DAY(BN15)=1,BN15+15,BX15)</f>
        <v>16</v>
      </c>
      <c r="BP15" s="48"/>
      <c r="BQ15" s="116">
        <f>IF(CG15&gt;=16,CE15,IF(J16="現在",$AJ$6-CG15+15,J16-CG15+15))</f>
        <v>15</v>
      </c>
      <c r="BR15" s="49">
        <f>IF(DAY(BQ15)=15,BQ15-DAY(BQ15),BQ15-DAY(BQ15)+15)</f>
        <v>0</v>
      </c>
      <c r="BS15" s="48"/>
      <c r="BT15" s="48"/>
      <c r="BU15" s="46">
        <f>YEAR(J15)</f>
        <v>1900</v>
      </c>
      <c r="BV15" s="50">
        <f>MONTH(J15)+1</f>
        <v>2</v>
      </c>
      <c r="BW15" s="51" t="str">
        <f>CONCATENATE(BU15,"/",BV15,"/",1)</f>
        <v>1900/2/1</v>
      </c>
      <c r="BX15" s="51">
        <f>BW15+1-1</f>
        <v>32</v>
      </c>
      <c r="BY15" s="51">
        <f>BW15-1</f>
        <v>31</v>
      </c>
      <c r="BZ15" s="46">
        <f>DAY(BY15)</f>
        <v>31</v>
      </c>
      <c r="CA15" s="46">
        <f>DAY(J15)</f>
        <v>0</v>
      </c>
      <c r="CB15" s="46">
        <f>YEAR(BL15)</f>
        <v>1900</v>
      </c>
      <c r="CC15" s="50">
        <f>IF(MONTH(BL15)=12,MONTH(BL15)-12+1,MONTH(BL15)+1)</f>
        <v>2</v>
      </c>
      <c r="CD15" s="51" t="str">
        <f>IF(CC15=1,CONCATENATE(CB15+1,"/",CC15,"/",1),CONCATENATE(CB15,"/",CC15,"/",1))</f>
        <v>1900/2/1</v>
      </c>
      <c r="CE15" s="51">
        <f>CD15-1</f>
        <v>31</v>
      </c>
      <c r="CF15" s="46">
        <f>DAY(CE15)</f>
        <v>31</v>
      </c>
      <c r="CG15" s="46">
        <f>DAY(BL15)</f>
        <v>0</v>
      </c>
    </row>
    <row r="16" spans="1:83" ht="12.75" customHeight="1">
      <c r="A16" s="307"/>
      <c r="B16" s="436"/>
      <c r="C16" s="437"/>
      <c r="D16" s="437"/>
      <c r="E16" s="437"/>
      <c r="F16" s="437"/>
      <c r="G16" s="438"/>
      <c r="H16" s="2" t="s">
        <v>21</v>
      </c>
      <c r="I16" s="2"/>
      <c r="J16" s="292"/>
      <c r="K16" s="293"/>
      <c r="L16" s="287"/>
      <c r="M16" s="251"/>
      <c r="N16" s="287"/>
      <c r="O16" s="289"/>
      <c r="P16" s="251"/>
      <c r="Q16" s="300"/>
      <c r="R16" s="105"/>
      <c r="S16" s="264"/>
      <c r="T16" s="251"/>
      <c r="U16" s="253"/>
      <c r="V16"/>
      <c r="Z16" s="46"/>
      <c r="AA16" s="46"/>
      <c r="AB16" s="46"/>
      <c r="AC16" s="119"/>
      <c r="AE16" s="294"/>
      <c r="AF16" s="296"/>
      <c r="AG16" s="298"/>
      <c r="AH16" s="284"/>
      <c r="AI16" s="286"/>
      <c r="AJ16" s="165"/>
      <c r="AK16" s="143" t="s">
        <v>49</v>
      </c>
      <c r="AL16" s="33" t="s">
        <v>15</v>
      </c>
      <c r="AM16" s="40"/>
      <c r="AN16" s="40"/>
      <c r="AO16" s="41"/>
      <c r="AP16" s="37"/>
      <c r="AQ16" s="38"/>
      <c r="AR16" s="39"/>
      <c r="AS16" s="40"/>
      <c r="AT16" s="40"/>
      <c r="AU16" s="41"/>
      <c r="AV16" s="37"/>
      <c r="AW16" s="38"/>
      <c r="AX16" s="39"/>
      <c r="AY16" s="40"/>
      <c r="AZ16" s="40"/>
      <c r="BA16" s="41"/>
      <c r="BB16" s="37"/>
      <c r="BC16" s="38"/>
      <c r="BD16" s="38"/>
      <c r="BE16" s="40"/>
      <c r="BF16" s="40"/>
      <c r="BG16" s="41"/>
      <c r="BH16" s="37"/>
      <c r="BI16" s="38"/>
      <c r="BJ16" s="39"/>
      <c r="BK16" s="38"/>
      <c r="BL16" s="45"/>
      <c r="BM16" s="38"/>
      <c r="BN16" s="47"/>
      <c r="BO16" s="47"/>
      <c r="BP16" s="48"/>
      <c r="BQ16" s="49"/>
      <c r="BR16" s="49"/>
      <c r="BS16" s="48"/>
      <c r="BT16" s="48"/>
      <c r="BV16" s="50"/>
      <c r="BW16" s="51"/>
      <c r="BX16" s="51"/>
      <c r="BY16" s="51"/>
      <c r="CC16" s="50"/>
      <c r="CD16" s="51"/>
      <c r="CE16" s="51"/>
    </row>
    <row r="17" spans="1:85" ht="12.75" customHeight="1">
      <c r="A17" s="265"/>
      <c r="B17" s="433"/>
      <c r="C17" s="434"/>
      <c r="D17" s="434"/>
      <c r="E17" s="434"/>
      <c r="F17" s="434"/>
      <c r="G17" s="435"/>
      <c r="H17" s="1" t="s">
        <v>20</v>
      </c>
      <c r="I17" s="7"/>
      <c r="J17" s="304"/>
      <c r="K17" s="305"/>
      <c r="L17" s="259">
        <f>IF($J17&lt;&gt;"",IF($AI17="0-",AS17,IF($AI17="+0",AY17,IF($AI17="+-",BE17,AM17))),"")</f>
      </c>
      <c r="M17" s="250">
        <f>IF($J17&lt;&gt;"",IF($AI17="0-",AT17,IF($AI17="+0",AZ17,IF($AI17="+-",BF17,AN17))),"")</f>
      </c>
      <c r="N17" s="259">
        <f>IF($J17&lt;&gt;"",IF($AI17="0-",AU17,IF($AI17="+0",BA17,IF($AI17="+-",BG17,AO17))),"")</f>
      </c>
      <c r="O17" s="288">
        <f>IF($R18="","",ROUNDDOWN($AG17/12,0))</f>
      </c>
      <c r="P17" s="250">
        <f>IF($R18="","",ROUNDDOWN(MOD($AG17,12),0))</f>
      </c>
      <c r="Q17" s="299">
        <f>IF($R18="","",IF((MOD($AG17,12)-$P17)&gt;=0.5,"半",0))</f>
      </c>
      <c r="R17" s="104"/>
      <c r="S17" s="263">
        <f>IF($R18="","",ROUNDDOWN($AG17*($R17/$R18)/12,0))</f>
      </c>
      <c r="T17" s="250">
        <f>IF($R18="","",ROUNDDOWN(MOD($AG17*($R17/$R18),12),0))</f>
      </c>
      <c r="U17" s="252">
        <f>IF(R18="","",IF((MOD($AG17*($R17/$R18),12)-$T17)&gt;=0.5,"半",0))</f>
      </c>
      <c r="V17"/>
      <c r="Z17" s="46"/>
      <c r="AA17" s="46"/>
      <c r="AB17" s="46"/>
      <c r="AC17" s="119"/>
      <c r="AE17" s="294"/>
      <c r="AF17" s="296"/>
      <c r="AG17" s="298">
        <f>IF(OR($AE17&lt;&gt;$AE19,$AE19=""),SUMIF($AE$13:$AE$125,$AE17,$AH$13:$AH$125),"")</f>
        <v>0</v>
      </c>
      <c r="AH17" s="284" t="e">
        <f>IF(AF17=2,0,L17*12+M17+COUNTIF(N17:N17,"半")*0.5)</f>
        <v>#VALUE!</v>
      </c>
      <c r="AI17" s="285"/>
      <c r="AJ17" s="291">
        <f>IF(AI17&lt;&gt;"",VLOOKUP(AI17,$AK$13:$AL$16,2),"")</f>
      </c>
      <c r="AK17" s="12"/>
      <c r="AL17" s="12"/>
      <c r="AM17" s="40">
        <f>IF(AQ17&gt;=12,DATEDIF(BN17,BQ17,"y")+1,DATEDIF(BN17,BQ17,"y"))</f>
        <v>0</v>
      </c>
      <c r="AN17" s="40">
        <f>IF(AQ17&gt;=12,AQ17-12,AQ17)</f>
        <v>0</v>
      </c>
      <c r="AO17" s="41" t="str">
        <f>IF(AR17&lt;=15,"半",0)</f>
        <v>半</v>
      </c>
      <c r="AP17" s="37">
        <f>DATEDIF(BN17,BQ17,"y")</f>
        <v>0</v>
      </c>
      <c r="AQ17" s="38">
        <f>IF(AR17&gt;=16,DATEDIF(BN17,BQ17,"ym")+1,DATEDIF(BN17,BQ17,"ym"))</f>
        <v>0</v>
      </c>
      <c r="AR17" s="39">
        <f>DATEDIF(BN17,BQ17,"md")</f>
        <v>14</v>
      </c>
      <c r="AS17" s="40" t="e">
        <f>IF(AW17&gt;=12,DATEDIF(BN17,BR17,"y")+1,DATEDIF(BN17,BR17,"y"))</f>
        <v>#NUM!</v>
      </c>
      <c r="AT17" s="40" t="e">
        <f>IF(AW17&gt;=12,AW17-12,AW17)</f>
        <v>#NUM!</v>
      </c>
      <c r="AU17" s="41" t="e">
        <f>IF(AX17&lt;=15,"半",0)</f>
        <v>#NUM!</v>
      </c>
      <c r="AV17" s="37" t="e">
        <f>DATEDIF(BN17,BR17,"y")</f>
        <v>#NUM!</v>
      </c>
      <c r="AW17" s="38" t="e">
        <f>IF(AX17&gt;=16,DATEDIF(BN17,BR17,"ym")+1,DATEDIF(BN17,BR17,"ym"))</f>
        <v>#NUM!</v>
      </c>
      <c r="AX17" s="39" t="e">
        <f>DATEDIF(BN17,BR17,"md")</f>
        <v>#NUM!</v>
      </c>
      <c r="AY17" s="40" t="e">
        <f>IF(BC17&gt;=12,DATEDIF(BO17,BQ17,"y")+1,DATEDIF(BO17,BQ17,"y"))</f>
        <v>#NUM!</v>
      </c>
      <c r="AZ17" s="40" t="e">
        <f>IF(BC17&gt;=12,BC17-12,BC17)</f>
        <v>#NUM!</v>
      </c>
      <c r="BA17" s="41" t="e">
        <f>IF(BD17&lt;=15,"半",0)</f>
        <v>#NUM!</v>
      </c>
      <c r="BB17" s="37" t="e">
        <f>DATEDIF(BO17,BQ17,"y")</f>
        <v>#NUM!</v>
      </c>
      <c r="BC17" s="38" t="e">
        <f>IF(BD17&gt;=16,DATEDIF(BO17,BQ17,"ym")+1,DATEDIF(BO17,BQ17,"ym"))</f>
        <v>#NUM!</v>
      </c>
      <c r="BD17" s="38" t="e">
        <f>DATEDIF(BO17,BQ17,"md")</f>
        <v>#NUM!</v>
      </c>
      <c r="BE17" s="40" t="e">
        <f>IF(BI17&gt;=12,DATEDIF(BO17,BR17,"y")+1,DATEDIF(BO17,BR17,"y"))</f>
        <v>#NUM!</v>
      </c>
      <c r="BF17" s="40" t="e">
        <f>IF(BI17&gt;=12,BI17-12,BI17)</f>
        <v>#NUM!</v>
      </c>
      <c r="BG17" s="41" t="e">
        <f>IF(BJ17&lt;=15,"半",0)</f>
        <v>#NUM!</v>
      </c>
      <c r="BH17" s="37" t="e">
        <f>DATEDIF(BO17,BR17,"y")</f>
        <v>#NUM!</v>
      </c>
      <c r="BI17" s="38" t="e">
        <f>IF(BJ17&gt;=16,DATEDIF(BO17,BR17,"ym")+1,DATEDIF(BO17,BR17,"ym"))</f>
        <v>#NUM!</v>
      </c>
      <c r="BJ17" s="39" t="e">
        <f>DATEDIF(BO17,BR17,"md")</f>
        <v>#NUM!</v>
      </c>
      <c r="BK17" s="38"/>
      <c r="BL17" s="45">
        <f>IF(J18="現在",$AJ$6,J18)</f>
        <v>0</v>
      </c>
      <c r="BM17" s="38">
        <v>2</v>
      </c>
      <c r="BN17" s="47">
        <f>IF(DAY(J17)&lt;=15,J17-DAY(J17)+1,J17-DAY(J17)+16)</f>
        <v>1</v>
      </c>
      <c r="BO17" s="47">
        <f>IF(DAY(BN17)=1,BN17+15,BX17)</f>
        <v>16</v>
      </c>
      <c r="BP17" s="48"/>
      <c r="BQ17" s="116">
        <f>IF(CG17&gt;=16,CE17,IF(J18="現在",$AJ$6-CG17+15,J18-CG17+15))</f>
        <v>15</v>
      </c>
      <c r="BR17" s="49">
        <f>IF(DAY(BQ17)=15,BQ17-DAY(BQ17),BQ17-DAY(BQ17)+15)</f>
        <v>0</v>
      </c>
      <c r="BS17" s="48"/>
      <c r="BT17" s="48"/>
      <c r="BU17" s="46">
        <f>YEAR(J17)</f>
        <v>1900</v>
      </c>
      <c r="BV17" s="50">
        <f>MONTH(J17)+1</f>
        <v>2</v>
      </c>
      <c r="BW17" s="51" t="str">
        <f>CONCATENATE(BU17,"/",BV17,"/",1)</f>
        <v>1900/2/1</v>
      </c>
      <c r="BX17" s="51">
        <f>BW17+1-1</f>
        <v>32</v>
      </c>
      <c r="BY17" s="51">
        <f>BW17-1</f>
        <v>31</v>
      </c>
      <c r="BZ17" s="46">
        <f>DAY(BY17)</f>
        <v>31</v>
      </c>
      <c r="CA17" s="46">
        <f>DAY(J17)</f>
        <v>0</v>
      </c>
      <c r="CB17" s="46">
        <f>YEAR(BL17)</f>
        <v>1900</v>
      </c>
      <c r="CC17" s="50">
        <f>IF(MONTH(BL17)=12,MONTH(BL17)-12+1,MONTH(BL17)+1)</f>
        <v>2</v>
      </c>
      <c r="CD17" s="51" t="str">
        <f>IF(CC17=1,CONCATENATE(CB17+1,"/",CC17,"/",1),CONCATENATE(CB17,"/",CC17,"/",1))</f>
        <v>1900/2/1</v>
      </c>
      <c r="CE17" s="51">
        <f>CD17-1</f>
        <v>31</v>
      </c>
      <c r="CF17" s="46">
        <f>DAY(CE17)</f>
        <v>31</v>
      </c>
      <c r="CG17" s="46">
        <f>DAY(BL17)</f>
        <v>0</v>
      </c>
    </row>
    <row r="18" spans="1:83" ht="12.75" customHeight="1">
      <c r="A18" s="307"/>
      <c r="B18" s="436"/>
      <c r="C18" s="437"/>
      <c r="D18" s="437"/>
      <c r="E18" s="437"/>
      <c r="F18" s="437"/>
      <c r="G18" s="438"/>
      <c r="H18" s="2" t="s">
        <v>21</v>
      </c>
      <c r="I18" s="2"/>
      <c r="J18" s="292"/>
      <c r="K18" s="293"/>
      <c r="L18" s="287"/>
      <c r="M18" s="251"/>
      <c r="N18" s="287"/>
      <c r="O18" s="289"/>
      <c r="P18" s="251"/>
      <c r="Q18" s="300"/>
      <c r="R18" s="105"/>
      <c r="S18" s="264"/>
      <c r="T18" s="251"/>
      <c r="U18" s="253"/>
      <c r="V18"/>
      <c r="Z18" s="46"/>
      <c r="AA18" s="46"/>
      <c r="AB18" s="46"/>
      <c r="AC18" s="119"/>
      <c r="AE18" s="294"/>
      <c r="AF18" s="296"/>
      <c r="AG18" s="298"/>
      <c r="AH18" s="284"/>
      <c r="AI18" s="286"/>
      <c r="AJ18" s="165"/>
      <c r="AK18" s="53"/>
      <c r="AL18" s="53"/>
      <c r="AM18" s="40"/>
      <c r="AN18" s="40"/>
      <c r="AO18" s="41"/>
      <c r="AP18" s="37"/>
      <c r="AQ18" s="38"/>
      <c r="AR18" s="39"/>
      <c r="AS18" s="40"/>
      <c r="AT18" s="40"/>
      <c r="AU18" s="41"/>
      <c r="AV18" s="37"/>
      <c r="AW18" s="38"/>
      <c r="AX18" s="39"/>
      <c r="AY18" s="40"/>
      <c r="AZ18" s="40"/>
      <c r="BA18" s="41"/>
      <c r="BB18" s="37"/>
      <c r="BC18" s="38"/>
      <c r="BD18" s="38"/>
      <c r="BE18" s="40"/>
      <c r="BF18" s="40"/>
      <c r="BG18" s="41"/>
      <c r="BH18" s="37"/>
      <c r="BI18" s="38"/>
      <c r="BJ18" s="39"/>
      <c r="BK18" s="38"/>
      <c r="BL18" s="45"/>
      <c r="BM18" s="38"/>
      <c r="BN18" s="47"/>
      <c r="BO18" s="47"/>
      <c r="BP18" s="48"/>
      <c r="BQ18" s="49"/>
      <c r="BR18" s="49"/>
      <c r="BS18" s="48"/>
      <c r="BT18" s="48"/>
      <c r="BV18" s="50"/>
      <c r="BW18" s="51"/>
      <c r="BX18" s="51"/>
      <c r="BY18" s="51"/>
      <c r="CC18" s="50"/>
      <c r="CD18" s="51"/>
      <c r="CE18" s="51"/>
    </row>
    <row r="19" spans="1:85" ht="12.75" customHeight="1">
      <c r="A19" s="265"/>
      <c r="B19" s="433"/>
      <c r="C19" s="434"/>
      <c r="D19" s="434"/>
      <c r="E19" s="434"/>
      <c r="F19" s="434"/>
      <c r="G19" s="435"/>
      <c r="H19" s="1" t="s">
        <v>20</v>
      </c>
      <c r="I19" s="7"/>
      <c r="J19" s="304"/>
      <c r="K19" s="305"/>
      <c r="L19" s="259">
        <f>IF($J19&lt;&gt;"",IF($AI19="0-",AS19,IF($AI19="+0",AY19,IF($AI19="+-",BE19,AM19))),"")</f>
      </c>
      <c r="M19" s="250">
        <f>IF($J19&lt;&gt;"",IF($AI19="0-",AT19,IF($AI19="+0",AZ19,IF($AI19="+-",BF19,AN19))),"")</f>
      </c>
      <c r="N19" s="259">
        <f>IF($J19&lt;&gt;"",IF($AI19="0-",AU19,IF($AI19="+0",BA19,IF($AI19="+-",BG19,AO19))),"")</f>
      </c>
      <c r="O19" s="288">
        <f>IF($R20="","",ROUNDDOWN($AG19/12,0))</f>
      </c>
      <c r="P19" s="250">
        <f>IF($R20="","",ROUNDDOWN(MOD($AG19,12),0))</f>
      </c>
      <c r="Q19" s="299">
        <f>IF($R20="","",IF((MOD($AG19,12)-$P19)&gt;=0.5,"半",0))</f>
      </c>
      <c r="R19" s="104"/>
      <c r="S19" s="263">
        <f>IF($R20="","",ROUNDDOWN($AG19*($R19/$R20)/12,0))</f>
      </c>
      <c r="T19" s="250">
        <f>IF($R20="","",ROUNDDOWN(MOD($AG19*($R19/$R20),12),0))</f>
      </c>
      <c r="U19" s="252">
        <f>IF(R20="","",IF((MOD($AG19*($R19/$R20),12)-$T19)&gt;=0.5,"半",0))</f>
      </c>
      <c r="V19"/>
      <c r="Z19" s="46"/>
      <c r="AA19" s="46"/>
      <c r="AB19" s="46"/>
      <c r="AC19" s="119"/>
      <c r="AE19" s="294"/>
      <c r="AF19" s="296"/>
      <c r="AG19" s="298">
        <f>IF(OR($AE19&lt;&gt;$AE21,$AE21=""),SUMIF($AE$13:$AE$125,$AE19,$AH$13:$AH$125),"")</f>
        <v>0</v>
      </c>
      <c r="AH19" s="284" t="e">
        <f>IF(AF19=2,0,L19*12+M19+COUNTIF(N19:N19,"半")*0.5)</f>
        <v>#VALUE!</v>
      </c>
      <c r="AI19" s="285"/>
      <c r="AJ19" s="291">
        <f>IF(AI19&lt;&gt;"",VLOOKUP(AI19,$AK$13:$AL$16,2),"")</f>
      </c>
      <c r="AK19"/>
      <c r="AL19"/>
      <c r="AM19" s="40">
        <f>IF(AQ19&gt;=12,DATEDIF(BN19,BQ19,"y")+1,DATEDIF(BN19,BQ19,"y"))</f>
        <v>0</v>
      </c>
      <c r="AN19" s="40">
        <f>IF(AQ19&gt;=12,AQ19-12,AQ19)</f>
        <v>0</v>
      </c>
      <c r="AO19" s="41" t="str">
        <f>IF(AR19&lt;=15,"半",0)</f>
        <v>半</v>
      </c>
      <c r="AP19" s="54">
        <f>DATEDIF(BN19,BQ19,"y")</f>
        <v>0</v>
      </c>
      <c r="AQ19" s="55">
        <f>IF(AR19&gt;=16,DATEDIF(BN19,BQ19,"ym")+1,DATEDIF(BN19,BQ19,"ym"))</f>
        <v>0</v>
      </c>
      <c r="AR19" s="56">
        <f>DATEDIF(BN19,BQ19,"md")</f>
        <v>14</v>
      </c>
      <c r="AS19" s="40" t="e">
        <f>IF(AW19&gt;=12,DATEDIF(BN19,BR19,"y")+1,DATEDIF(BN19,BR19,"y"))</f>
        <v>#NUM!</v>
      </c>
      <c r="AT19" s="40" t="e">
        <f>IF(AW19&gt;=12,AW19-12,AW19)</f>
        <v>#NUM!</v>
      </c>
      <c r="AU19" s="41" t="e">
        <f>IF(AX19&lt;=15,"半",0)</f>
        <v>#NUM!</v>
      </c>
      <c r="AV19" s="54" t="e">
        <f>DATEDIF(BN19,BR19,"y")</f>
        <v>#NUM!</v>
      </c>
      <c r="AW19" s="55" t="e">
        <f>IF(AX19&gt;=16,DATEDIF(BN19,BR19,"ym")+1,DATEDIF(BN19,BR19,"ym"))</f>
        <v>#NUM!</v>
      </c>
      <c r="AX19" s="56" t="e">
        <f>DATEDIF(BN19,BR19,"md")</f>
        <v>#NUM!</v>
      </c>
      <c r="AY19" s="40" t="e">
        <f>IF(BC19&gt;=12,DATEDIF(BO19,BQ19,"y")+1,DATEDIF(BO19,BQ19,"y"))</f>
        <v>#NUM!</v>
      </c>
      <c r="AZ19" s="40" t="e">
        <f>IF(BC19&gt;=12,BC19-12,BC19)</f>
        <v>#NUM!</v>
      </c>
      <c r="BA19" s="41" t="e">
        <f>IF(BD19&lt;=15,"半",0)</f>
        <v>#NUM!</v>
      </c>
      <c r="BB19" s="54" t="e">
        <f>DATEDIF(BO19,BQ19,"y")</f>
        <v>#NUM!</v>
      </c>
      <c r="BC19" s="55" t="e">
        <f>IF(BD19&gt;=16,DATEDIF(BO19,BQ19,"ym")+1,DATEDIF(BO19,BQ19,"ym"))</f>
        <v>#NUM!</v>
      </c>
      <c r="BD19" s="55" t="e">
        <f>DATEDIF(BO19,BQ19,"md")</f>
        <v>#NUM!</v>
      </c>
      <c r="BE19" s="40" t="e">
        <f>IF(BI19&gt;=12,DATEDIF(BO19,BR19,"y")+1,DATEDIF(BO19,BR19,"y"))</f>
        <v>#NUM!</v>
      </c>
      <c r="BF19" s="40" t="e">
        <f>IF(BI19&gt;=12,BI19-12,BI19)</f>
        <v>#NUM!</v>
      </c>
      <c r="BG19" s="41" t="e">
        <f>IF(BJ19&lt;=15,"半",0)</f>
        <v>#NUM!</v>
      </c>
      <c r="BH19" s="54" t="e">
        <f>DATEDIF(BO19,BR19,"y")</f>
        <v>#NUM!</v>
      </c>
      <c r="BI19" s="55" t="e">
        <f>IF(BJ19&gt;=16,DATEDIF(BO19,BR19,"ym")+1,DATEDIF(BO19,BR19,"ym"))</f>
        <v>#NUM!</v>
      </c>
      <c r="BJ19" s="56" t="e">
        <f>DATEDIF(BO19,BR19,"md")</f>
        <v>#NUM!</v>
      </c>
      <c r="BK19" s="38"/>
      <c r="BL19" s="45">
        <f>IF(J20="現在",$AJ$6,J20)</f>
        <v>0</v>
      </c>
      <c r="BM19" s="38">
        <v>0</v>
      </c>
      <c r="BN19" s="47">
        <f>IF(DAY(J19)&lt;=15,J19-DAY(J19)+1,J19-DAY(J19)+16)</f>
        <v>1</v>
      </c>
      <c r="BO19" s="47">
        <f>IF(DAY(BN19)=1,BN19+15,BX19)</f>
        <v>16</v>
      </c>
      <c r="BP19" s="48"/>
      <c r="BQ19" s="116">
        <f>IF(CG19&gt;=16,CE19,IF(J20="現在",$AJ$6-CG19+15,J20-CG19+15))</f>
        <v>15</v>
      </c>
      <c r="BR19" s="49">
        <f>IF(DAY(BQ19)=15,BQ19-DAY(BQ19),BQ19-DAY(BQ19)+15)</f>
        <v>0</v>
      </c>
      <c r="BS19" s="48"/>
      <c r="BT19" s="48"/>
      <c r="BU19" s="46">
        <f>YEAR(J19)</f>
        <v>1900</v>
      </c>
      <c r="BV19" s="50">
        <f>MONTH(J19)+1</f>
        <v>2</v>
      </c>
      <c r="BW19" s="51" t="str">
        <f>CONCATENATE(BU19,"/",BV19,"/",1)</f>
        <v>1900/2/1</v>
      </c>
      <c r="BX19" s="51">
        <f>BW19+1-1</f>
        <v>32</v>
      </c>
      <c r="BY19" s="51">
        <f>BW19-1</f>
        <v>31</v>
      </c>
      <c r="BZ19" s="46">
        <f>DAY(BY19)</f>
        <v>31</v>
      </c>
      <c r="CA19" s="46">
        <f>DAY(J19)</f>
        <v>0</v>
      </c>
      <c r="CB19" s="46">
        <f>YEAR(BL19)</f>
        <v>1900</v>
      </c>
      <c r="CC19" s="50">
        <f>IF(MONTH(BL19)=12,MONTH(BL19)-12+1,MONTH(BL19)+1)</f>
        <v>2</v>
      </c>
      <c r="CD19" s="51" t="str">
        <f>IF(CC19=1,CONCATENATE(CB19+1,"/",CC19,"/",1),CONCATENATE(CB19,"/",CC19,"/",1))</f>
        <v>1900/2/1</v>
      </c>
      <c r="CE19" s="51">
        <f>CD19-1</f>
        <v>31</v>
      </c>
      <c r="CF19" s="46">
        <f>DAY(CE19)</f>
        <v>31</v>
      </c>
      <c r="CG19" s="46">
        <f>DAY(BL19)</f>
        <v>0</v>
      </c>
    </row>
    <row r="20" spans="1:83" ht="12.75" customHeight="1">
      <c r="A20" s="307"/>
      <c r="B20" s="436"/>
      <c r="C20" s="437"/>
      <c r="D20" s="437"/>
      <c r="E20" s="437"/>
      <c r="F20" s="437"/>
      <c r="G20" s="438"/>
      <c r="H20" s="2" t="s">
        <v>21</v>
      </c>
      <c r="I20" s="2"/>
      <c r="J20" s="292"/>
      <c r="K20" s="293"/>
      <c r="L20" s="287"/>
      <c r="M20" s="251"/>
      <c r="N20" s="287"/>
      <c r="O20" s="289"/>
      <c r="P20" s="251"/>
      <c r="Q20" s="300"/>
      <c r="R20" s="105"/>
      <c r="S20" s="264"/>
      <c r="T20" s="251"/>
      <c r="U20" s="253"/>
      <c r="V20"/>
      <c r="Z20" s="46"/>
      <c r="AA20" s="46"/>
      <c r="AB20" s="46"/>
      <c r="AC20" s="119"/>
      <c r="AE20" s="294"/>
      <c r="AF20" s="296"/>
      <c r="AG20" s="298"/>
      <c r="AH20" s="284"/>
      <c r="AI20" s="286"/>
      <c r="AJ20" s="165"/>
      <c r="AK20"/>
      <c r="AL20"/>
      <c r="AM20" s="35"/>
      <c r="AN20" s="35"/>
      <c r="AO20" s="36"/>
      <c r="AP20" s="37"/>
      <c r="AQ20" s="38"/>
      <c r="AR20" s="39"/>
      <c r="AS20" s="40"/>
      <c r="AT20" s="40"/>
      <c r="AU20" s="41"/>
      <c r="AV20" s="37"/>
      <c r="AW20" s="38"/>
      <c r="AX20" s="39"/>
      <c r="AY20" s="40"/>
      <c r="AZ20" s="40"/>
      <c r="BA20" s="41"/>
      <c r="BB20" s="37"/>
      <c r="BC20" s="38"/>
      <c r="BD20" s="38"/>
      <c r="BE20" s="40"/>
      <c r="BF20" s="40"/>
      <c r="BG20" s="41"/>
      <c r="BH20" s="37"/>
      <c r="BI20" s="38"/>
      <c r="BJ20" s="39"/>
      <c r="BK20" s="38"/>
      <c r="BL20" s="45"/>
      <c r="BM20" s="38"/>
      <c r="BN20" s="47"/>
      <c r="BO20" s="47"/>
      <c r="BP20" s="48"/>
      <c r="BQ20" s="49"/>
      <c r="BR20" s="49"/>
      <c r="BS20" s="48"/>
      <c r="BT20" s="48"/>
      <c r="BV20" s="50"/>
      <c r="BW20" s="51"/>
      <c r="BX20" s="51"/>
      <c r="BY20" s="51"/>
      <c r="CC20" s="50"/>
      <c r="CD20" s="51"/>
      <c r="CE20" s="51"/>
    </row>
    <row r="21" spans="1:85" ht="12.75" customHeight="1">
      <c r="A21" s="265"/>
      <c r="B21" s="433"/>
      <c r="C21" s="434"/>
      <c r="D21" s="434"/>
      <c r="E21" s="434"/>
      <c r="F21" s="434"/>
      <c r="G21" s="435"/>
      <c r="H21" s="1" t="s">
        <v>20</v>
      </c>
      <c r="I21" s="7"/>
      <c r="J21" s="304"/>
      <c r="K21" s="305"/>
      <c r="L21" s="259">
        <f>IF($J21&lt;&gt;"",IF($AI21="0-",AS21,IF($AI21="+0",AY21,IF($AI21="+-",BE21,AM21))),"")</f>
      </c>
      <c r="M21" s="250">
        <f>IF($J21&lt;&gt;"",IF($AI21="0-",AT21,IF($AI21="+0",AZ21,IF($AI21="+-",BF21,AN21))),"")</f>
      </c>
      <c r="N21" s="259">
        <f>IF($J21&lt;&gt;"",IF($AI21="0-",AU21,IF($AI21="+0",BA21,IF($AI21="+-",BG21,AO21))),"")</f>
      </c>
      <c r="O21" s="288">
        <f>IF($R22="","",ROUNDDOWN($AG21/12,0))</f>
      </c>
      <c r="P21" s="250">
        <f>IF($R22="","",ROUNDDOWN(MOD($AG21,12),0))</f>
      </c>
      <c r="Q21" s="299">
        <f>IF($R22="","",IF((MOD($AG21,12)-$P21)&gt;=0.5,"半",0))</f>
      </c>
      <c r="R21" s="104"/>
      <c r="S21" s="263">
        <f>IF($R22="","",ROUNDDOWN($AG21*($R21/$R22)/12,0))</f>
      </c>
      <c r="T21" s="250">
        <f>IF($R22="","",ROUNDDOWN(MOD($AG21*($R21/$R22),12),0))</f>
      </c>
      <c r="U21" s="252">
        <f>IF(R22="","",IF((MOD($AG21*($R21/$R22),12)-$T21)&gt;=0.5,"半",0))</f>
      </c>
      <c r="V21"/>
      <c r="Z21" s="46"/>
      <c r="AA21" s="46"/>
      <c r="AB21" s="46"/>
      <c r="AC21" s="119"/>
      <c r="AE21" s="294"/>
      <c r="AF21" s="296"/>
      <c r="AG21" s="298">
        <f>IF(OR($AE21&lt;&gt;$AE23,$AE23=""),SUMIF($AE$13:$AE$125,$AE21,$AH$13:$AH$125),"")</f>
        <v>0</v>
      </c>
      <c r="AH21" s="284" t="e">
        <f>IF(AF21=2,0,L21*12+M21+COUNTIF(N21:N21,"半")*0.5)</f>
        <v>#VALUE!</v>
      </c>
      <c r="AI21" s="285"/>
      <c r="AJ21" s="291">
        <f>IF(AI21&lt;&gt;"",VLOOKUP(AI21,$AK$13:$AL$16,2),"")</f>
      </c>
      <c r="AK21"/>
      <c r="AL21"/>
      <c r="AM21" s="35">
        <f>IF(AQ21&gt;=12,DATEDIF(BN21,BQ21,"y")+1,DATEDIF(BN21,BQ21,"y"))</f>
        <v>0</v>
      </c>
      <c r="AN21" s="35">
        <f>IF(AQ21&gt;=12,AQ21-12,AQ21)</f>
        <v>0</v>
      </c>
      <c r="AO21" s="36" t="str">
        <f>IF(AR21&lt;=15,"半",0)</f>
        <v>半</v>
      </c>
      <c r="AP21" s="37">
        <f>DATEDIF(BN21,BQ21,"y")</f>
        <v>0</v>
      </c>
      <c r="AQ21" s="38">
        <f>IF(AR21&gt;=16,DATEDIF(BN21,BQ21,"ym")+1,DATEDIF(BN21,BQ21,"ym"))</f>
        <v>0</v>
      </c>
      <c r="AR21" s="39">
        <f>DATEDIF(BN21,BQ21,"md")</f>
        <v>14</v>
      </c>
      <c r="AS21" s="40" t="e">
        <f>IF(AW21&gt;=12,DATEDIF(BN21,BR21,"y")+1,DATEDIF(BN21,BR21,"y"))</f>
        <v>#NUM!</v>
      </c>
      <c r="AT21" s="40" t="e">
        <f>IF(AW21&gt;=12,AW21-12,AW21)</f>
        <v>#NUM!</v>
      </c>
      <c r="AU21" s="41" t="e">
        <f>IF(AX21&lt;=15,"半",0)</f>
        <v>#NUM!</v>
      </c>
      <c r="AV21" s="42" t="e">
        <f>DATEDIF(BN21,BR21,"y")</f>
        <v>#NUM!</v>
      </c>
      <c r="AW21" s="43" t="e">
        <f>IF(AX21&gt;=16,DATEDIF(BN21,BR21,"ym")+1,DATEDIF(BN21,BR21,"ym"))</f>
        <v>#NUM!</v>
      </c>
      <c r="AX21" s="44" t="e">
        <f>DATEDIF(BN21,BR21,"md")</f>
        <v>#NUM!</v>
      </c>
      <c r="AY21" s="40" t="e">
        <f>IF(BC21&gt;=12,DATEDIF(BO21,BQ21,"y")+1,DATEDIF(BO21,BQ21,"y"))</f>
        <v>#NUM!</v>
      </c>
      <c r="AZ21" s="40" t="e">
        <f>IF(BC21&gt;=12,BC21-12,BC21)</f>
        <v>#NUM!</v>
      </c>
      <c r="BA21" s="41" t="e">
        <f>IF(BD21&lt;=15,"半",0)</f>
        <v>#NUM!</v>
      </c>
      <c r="BB21" s="42" t="e">
        <f>DATEDIF(BO21,BQ21,"y")</f>
        <v>#NUM!</v>
      </c>
      <c r="BC21" s="43" t="e">
        <f>IF(BD21&gt;=16,DATEDIF(BO21,BQ21,"ym")+1,DATEDIF(BO21,BQ21,"ym"))</f>
        <v>#NUM!</v>
      </c>
      <c r="BD21" s="43" t="e">
        <f>DATEDIF(BO21,BQ21,"md")</f>
        <v>#NUM!</v>
      </c>
      <c r="BE21" s="40" t="e">
        <f>IF(BI21&gt;=12,DATEDIF(BO21,BR21,"y")+1,DATEDIF(BO21,BR21,"y"))</f>
        <v>#NUM!</v>
      </c>
      <c r="BF21" s="40" t="e">
        <f>IF(BI21&gt;=12,BI21-12,BI21)</f>
        <v>#NUM!</v>
      </c>
      <c r="BG21" s="41" t="e">
        <f>IF(BJ21&lt;=15,"半",0)</f>
        <v>#NUM!</v>
      </c>
      <c r="BH21" s="42" t="e">
        <f>DATEDIF(BO21,BR21,"y")</f>
        <v>#NUM!</v>
      </c>
      <c r="BI21" s="43" t="e">
        <f>IF(BJ21&gt;=16,DATEDIF(BO21,BR21,"ym")+1,DATEDIF(BO21,BR21,"ym"))</f>
        <v>#NUM!</v>
      </c>
      <c r="BJ21" s="44" t="e">
        <f>DATEDIF(BO21,BR21,"md")</f>
        <v>#NUM!</v>
      </c>
      <c r="BK21" s="38"/>
      <c r="BL21" s="45">
        <f>IF(J22="現在",$AJ$6,J22)</f>
        <v>0</v>
      </c>
      <c r="BM21" s="46">
        <v>0</v>
      </c>
      <c r="BN21" s="47">
        <f>IF(DAY(J21)&lt;=15,J21-DAY(J21)+1,J21-DAY(J21)+16)</f>
        <v>1</v>
      </c>
      <c r="BO21" s="47">
        <f>IF(DAY(BN21)=1,BN21+15,BX21)</f>
        <v>16</v>
      </c>
      <c r="BP21" s="48"/>
      <c r="BQ21" s="116">
        <f>IF(CG21&gt;=16,CE21,IF(J22="現在",$AJ$6-CG21+15,J22-CG21+15))</f>
        <v>15</v>
      </c>
      <c r="BR21" s="49">
        <f>IF(DAY(BQ21)=15,BQ21-DAY(BQ21),BQ21-DAY(BQ21)+15)</f>
        <v>0</v>
      </c>
      <c r="BS21" s="48"/>
      <c r="BT21" s="48"/>
      <c r="BU21" s="46">
        <f>YEAR(J21)</f>
        <v>1900</v>
      </c>
      <c r="BV21" s="50">
        <f>MONTH(J21)+1</f>
        <v>2</v>
      </c>
      <c r="BW21" s="51" t="str">
        <f>CONCATENATE(BU21,"/",BV21,"/",1)</f>
        <v>1900/2/1</v>
      </c>
      <c r="BX21" s="51">
        <f>BW21+1-1</f>
        <v>32</v>
      </c>
      <c r="BY21" s="51">
        <f>BW21-1</f>
        <v>31</v>
      </c>
      <c r="BZ21" s="46">
        <f>DAY(BY21)</f>
        <v>31</v>
      </c>
      <c r="CA21" s="46">
        <f>DAY(J21)</f>
        <v>0</v>
      </c>
      <c r="CB21" s="46">
        <f>YEAR(BL21)</f>
        <v>1900</v>
      </c>
      <c r="CC21" s="50">
        <f>IF(MONTH(BL21)=12,MONTH(BL21)-12+1,MONTH(BL21)+1)</f>
        <v>2</v>
      </c>
      <c r="CD21" s="51" t="str">
        <f>IF(CC21=1,CONCATENATE(CB21+1,"/",CC21,"/",1),CONCATENATE(CB21,"/",CC21,"/",1))</f>
        <v>1900/2/1</v>
      </c>
      <c r="CE21" s="51">
        <f>CD21-1</f>
        <v>31</v>
      </c>
      <c r="CF21" s="46">
        <f>DAY(CE21)</f>
        <v>31</v>
      </c>
      <c r="CG21" s="46">
        <f>DAY(BL21)</f>
        <v>0</v>
      </c>
    </row>
    <row r="22" spans="1:83" ht="12.75" customHeight="1">
      <c r="A22" s="307"/>
      <c r="B22" s="436"/>
      <c r="C22" s="437"/>
      <c r="D22" s="437"/>
      <c r="E22" s="437"/>
      <c r="F22" s="437"/>
      <c r="G22" s="438"/>
      <c r="H22" s="2" t="s">
        <v>21</v>
      </c>
      <c r="I22" s="2"/>
      <c r="J22" s="292"/>
      <c r="K22" s="293"/>
      <c r="L22" s="287"/>
      <c r="M22" s="251"/>
      <c r="N22" s="287"/>
      <c r="O22" s="289"/>
      <c r="P22" s="251"/>
      <c r="Q22" s="300"/>
      <c r="R22" s="105"/>
      <c r="S22" s="264"/>
      <c r="T22" s="251"/>
      <c r="U22" s="253"/>
      <c r="V22"/>
      <c r="Z22" s="46"/>
      <c r="AA22" s="46"/>
      <c r="AB22" s="46"/>
      <c r="AC22" s="119"/>
      <c r="AE22" s="294"/>
      <c r="AF22" s="296"/>
      <c r="AG22" s="298"/>
      <c r="AH22" s="284"/>
      <c r="AI22" s="286"/>
      <c r="AJ22" s="165"/>
      <c r="AK22"/>
      <c r="AL22"/>
      <c r="AM22" s="35"/>
      <c r="AN22" s="35"/>
      <c r="AO22" s="36"/>
      <c r="AP22" s="37"/>
      <c r="AQ22" s="38"/>
      <c r="AR22" s="39"/>
      <c r="AS22" s="40"/>
      <c r="AT22" s="40"/>
      <c r="AU22" s="41"/>
      <c r="AV22" s="37"/>
      <c r="AW22" s="38"/>
      <c r="AX22" s="39"/>
      <c r="AY22" s="40"/>
      <c r="AZ22" s="40"/>
      <c r="BA22" s="41"/>
      <c r="BB22" s="37"/>
      <c r="BC22" s="38"/>
      <c r="BD22" s="38"/>
      <c r="BE22" s="40"/>
      <c r="BF22" s="40"/>
      <c r="BG22" s="41"/>
      <c r="BH22" s="37"/>
      <c r="BI22" s="38"/>
      <c r="BJ22" s="39"/>
      <c r="BK22" s="38"/>
      <c r="BL22" s="45"/>
      <c r="BN22" s="47"/>
      <c r="BO22" s="47"/>
      <c r="BP22" s="48"/>
      <c r="BQ22" s="49"/>
      <c r="BR22" s="49"/>
      <c r="BS22" s="48"/>
      <c r="BT22" s="48"/>
      <c r="BV22" s="50"/>
      <c r="BW22" s="51"/>
      <c r="BX22" s="51"/>
      <c r="BY22" s="51"/>
      <c r="CC22" s="50"/>
      <c r="CD22" s="51"/>
      <c r="CE22" s="51"/>
    </row>
    <row r="23" spans="1:85" ht="12.75" customHeight="1">
      <c r="A23" s="265"/>
      <c r="B23" s="433"/>
      <c r="C23" s="434"/>
      <c r="D23" s="434"/>
      <c r="E23" s="434"/>
      <c r="F23" s="434"/>
      <c r="G23" s="435"/>
      <c r="H23" s="1" t="s">
        <v>20</v>
      </c>
      <c r="I23" s="7"/>
      <c r="J23" s="304"/>
      <c r="K23" s="305"/>
      <c r="L23" s="259">
        <f>IF($J23&lt;&gt;"",IF($AI23="0-",AS23,IF($AI23="+0",AY23,IF($AI23="+-",BE23,AM23))),"")</f>
      </c>
      <c r="M23" s="250">
        <f>IF($J23&lt;&gt;"",IF($AI23="0-",AT23,IF($AI23="+0",AZ23,IF($AI23="+-",BF23,AN23))),"")</f>
      </c>
      <c r="N23" s="259">
        <f>IF($J23&lt;&gt;"",IF($AI23="0-",AU23,IF($AI23="+0",BA23,IF($AI23="+-",BG23,AO23))),"")</f>
      </c>
      <c r="O23" s="288">
        <f>IF($R24="","",ROUNDDOWN($AG23/12,0))</f>
      </c>
      <c r="P23" s="250">
        <f>IF($R24="","",ROUNDDOWN(MOD($AG23,12),0))</f>
      </c>
      <c r="Q23" s="299">
        <f>IF($R24="","",IF((MOD($AG23,12)-$P23)&gt;=0.5,"半",0))</f>
      </c>
      <c r="R23" s="104"/>
      <c r="S23" s="263">
        <f>IF($R24="","",ROUNDDOWN($AG23*($R23/$R24)/12,0))</f>
      </c>
      <c r="T23" s="250">
        <f>IF($R24="","",ROUNDDOWN(MOD($AG23*($R23/$R24),12),0))</f>
      </c>
      <c r="U23" s="252">
        <f>IF(R24="","",IF((MOD($AG23*($R23/$R24),12)-$T23)&gt;=0.5,"半",0))</f>
      </c>
      <c r="V23"/>
      <c r="Z23" s="46"/>
      <c r="AA23" s="46"/>
      <c r="AB23" s="46"/>
      <c r="AC23" s="119"/>
      <c r="AE23" s="294"/>
      <c r="AF23" s="296"/>
      <c r="AG23" s="298">
        <f>IF(OR($AE23&lt;&gt;$AE25,$AE25=""),SUMIF($AE$13:$AE$125,$AE23,$AH$13:$AH$125),"")</f>
        <v>0</v>
      </c>
      <c r="AH23" s="284" t="e">
        <f>IF(AF23=2,0,L23*12+M23+COUNTIF(N23:N23,"半")*0.5)</f>
        <v>#VALUE!</v>
      </c>
      <c r="AI23" s="285"/>
      <c r="AJ23" s="291">
        <f>IF(AI23&lt;&gt;"",VLOOKUP(AI23,$AK$13:$AL$16,2),"")</f>
      </c>
      <c r="AK23"/>
      <c r="AL23"/>
      <c r="AM23" s="40">
        <f>IF(AQ23&gt;=12,DATEDIF(BN23,BQ23,"y")+1,DATEDIF(BN23,BQ23,"y"))</f>
        <v>0</v>
      </c>
      <c r="AN23" s="40">
        <f>IF(AQ23&gt;=12,AQ23-12,AQ23)</f>
        <v>0</v>
      </c>
      <c r="AO23" s="41" t="str">
        <f>IF(AR23&lt;=15,"半",0)</f>
        <v>半</v>
      </c>
      <c r="AP23" s="37">
        <f>DATEDIF(BN23,BQ23,"y")</f>
        <v>0</v>
      </c>
      <c r="AQ23" s="38">
        <f>IF(AR23&gt;=16,DATEDIF(BN23,BQ23,"ym")+1,DATEDIF(BN23,BQ23,"ym"))</f>
        <v>0</v>
      </c>
      <c r="AR23" s="39">
        <f>DATEDIF(BN23,BQ23,"md")</f>
        <v>14</v>
      </c>
      <c r="AS23" s="40" t="e">
        <f>IF(AW23&gt;=12,DATEDIF(BN23,BR23,"y")+1,DATEDIF(BN23,BR23,"y"))</f>
        <v>#NUM!</v>
      </c>
      <c r="AT23" s="40" t="e">
        <f>IF(AW23&gt;=12,AW23-12,AW23)</f>
        <v>#NUM!</v>
      </c>
      <c r="AU23" s="41" t="e">
        <f>IF(AX23&lt;=15,"半",0)</f>
        <v>#NUM!</v>
      </c>
      <c r="AV23" s="37" t="e">
        <f>DATEDIF(BN23,BR23,"y")</f>
        <v>#NUM!</v>
      </c>
      <c r="AW23" s="38" t="e">
        <f>IF(AX23&gt;=16,DATEDIF(BN23,BR23,"ym")+1,DATEDIF(BN23,BR23,"ym"))</f>
        <v>#NUM!</v>
      </c>
      <c r="AX23" s="39" t="e">
        <f>DATEDIF(BN23,BR23,"md")</f>
        <v>#NUM!</v>
      </c>
      <c r="AY23" s="40" t="e">
        <f>IF(BC23&gt;=12,DATEDIF(BO23,BQ23,"y")+1,DATEDIF(BO23,BQ23,"y"))</f>
        <v>#NUM!</v>
      </c>
      <c r="AZ23" s="40" t="e">
        <f>IF(BC23&gt;=12,BC23-12,BC23)</f>
        <v>#NUM!</v>
      </c>
      <c r="BA23" s="41" t="e">
        <f>IF(BD23&lt;=15,"半",0)</f>
        <v>#NUM!</v>
      </c>
      <c r="BB23" s="37" t="e">
        <f>DATEDIF(BO23,BQ23,"y")</f>
        <v>#NUM!</v>
      </c>
      <c r="BC23" s="38" t="e">
        <f>IF(BD23&gt;=16,DATEDIF(BO23,BQ23,"ym")+1,DATEDIF(BO23,BQ23,"ym"))</f>
        <v>#NUM!</v>
      </c>
      <c r="BD23" s="38" t="e">
        <f>DATEDIF(BO23,BQ23,"md")</f>
        <v>#NUM!</v>
      </c>
      <c r="BE23" s="40" t="e">
        <f>IF(BI23&gt;=12,DATEDIF(BO23,BR23,"y")+1,DATEDIF(BO23,BR23,"y"))</f>
        <v>#NUM!</v>
      </c>
      <c r="BF23" s="40" t="e">
        <f>IF(BI23&gt;=12,BI23-12,BI23)</f>
        <v>#NUM!</v>
      </c>
      <c r="BG23" s="41" t="e">
        <f>IF(BJ23&lt;=15,"半",0)</f>
        <v>#NUM!</v>
      </c>
      <c r="BH23" s="37" t="e">
        <f>DATEDIF(BO23,BR23,"y")</f>
        <v>#NUM!</v>
      </c>
      <c r="BI23" s="38" t="e">
        <f>IF(BJ23&gt;=16,DATEDIF(BO23,BR23,"ym")+1,DATEDIF(BO23,BR23,"ym"))</f>
        <v>#NUM!</v>
      </c>
      <c r="BJ23" s="39" t="e">
        <f>DATEDIF(BO23,BR23,"md")</f>
        <v>#NUM!</v>
      </c>
      <c r="BK23" s="38"/>
      <c r="BL23" s="45">
        <f>IF(J24="現在",$AJ$6,J24)</f>
        <v>0</v>
      </c>
      <c r="BM23" s="38">
        <v>1</v>
      </c>
      <c r="BN23" s="47">
        <f>IF(DAY(J23)&lt;=15,J23-DAY(J23)+1,J23-DAY(J23)+16)</f>
        <v>1</v>
      </c>
      <c r="BO23" s="47">
        <f>IF(DAY(BN23)=1,BN23+15,BX23)</f>
        <v>16</v>
      </c>
      <c r="BP23" s="48"/>
      <c r="BQ23" s="116">
        <f>IF(CG23&gt;=16,CE23,IF(J24="現在",$AJ$6-CG23+15,J24-CG23+15))</f>
        <v>15</v>
      </c>
      <c r="BR23" s="49">
        <f>IF(DAY(BQ23)=15,BQ23-DAY(BQ23),BQ23-DAY(BQ23)+15)</f>
        <v>0</v>
      </c>
      <c r="BS23" s="48"/>
      <c r="BT23" s="48"/>
      <c r="BU23" s="46">
        <f>YEAR(J23)</f>
        <v>1900</v>
      </c>
      <c r="BV23" s="50">
        <f>MONTH(J23)+1</f>
        <v>2</v>
      </c>
      <c r="BW23" s="51" t="str">
        <f>CONCATENATE(BU23,"/",BV23,"/",1)</f>
        <v>1900/2/1</v>
      </c>
      <c r="BX23" s="51">
        <f>BW23+1-1</f>
        <v>32</v>
      </c>
      <c r="BY23" s="51">
        <f>BW23-1</f>
        <v>31</v>
      </c>
      <c r="BZ23" s="46">
        <f>DAY(BY23)</f>
        <v>31</v>
      </c>
      <c r="CA23" s="46">
        <f>DAY(J23)</f>
        <v>0</v>
      </c>
      <c r="CB23" s="46">
        <f>YEAR(BL23)</f>
        <v>1900</v>
      </c>
      <c r="CC23" s="50">
        <f>IF(MONTH(BL23)=12,MONTH(BL23)-12+1,MONTH(BL23)+1)</f>
        <v>2</v>
      </c>
      <c r="CD23" s="51" t="str">
        <f>IF(CC23=1,CONCATENATE(CB23+1,"/",CC23,"/",1),CONCATENATE(CB23,"/",CC23,"/",1))</f>
        <v>1900/2/1</v>
      </c>
      <c r="CE23" s="51">
        <f>CD23-1</f>
        <v>31</v>
      </c>
      <c r="CF23" s="46">
        <f>DAY(CE23)</f>
        <v>31</v>
      </c>
      <c r="CG23" s="46">
        <f>DAY(BL23)</f>
        <v>0</v>
      </c>
    </row>
    <row r="24" spans="1:83" ht="12.75" customHeight="1">
      <c r="A24" s="307"/>
      <c r="B24" s="436"/>
      <c r="C24" s="437"/>
      <c r="D24" s="437"/>
      <c r="E24" s="437"/>
      <c r="F24" s="437"/>
      <c r="G24" s="438"/>
      <c r="H24" s="2" t="s">
        <v>21</v>
      </c>
      <c r="I24" s="2"/>
      <c r="J24" s="292"/>
      <c r="K24" s="293"/>
      <c r="L24" s="287"/>
      <c r="M24" s="251"/>
      <c r="N24" s="287"/>
      <c r="O24" s="289"/>
      <c r="P24" s="251"/>
      <c r="Q24" s="300"/>
      <c r="R24" s="105"/>
      <c r="S24" s="264"/>
      <c r="T24" s="251"/>
      <c r="U24" s="253"/>
      <c r="V24"/>
      <c r="Z24" s="46"/>
      <c r="AA24" s="46"/>
      <c r="AB24" s="46"/>
      <c r="AC24" s="119"/>
      <c r="AE24" s="294"/>
      <c r="AF24" s="296"/>
      <c r="AG24" s="298"/>
      <c r="AH24" s="284"/>
      <c r="AI24" s="286"/>
      <c r="AJ24" s="165"/>
      <c r="AK24"/>
      <c r="AL24"/>
      <c r="AM24" s="40"/>
      <c r="AN24" s="40"/>
      <c r="AO24" s="41"/>
      <c r="AP24" s="37"/>
      <c r="AQ24" s="38"/>
      <c r="AR24" s="39"/>
      <c r="AS24" s="40"/>
      <c r="AT24" s="40"/>
      <c r="AU24" s="41"/>
      <c r="AV24" s="37"/>
      <c r="AW24" s="38"/>
      <c r="AX24" s="39"/>
      <c r="AY24" s="40"/>
      <c r="AZ24" s="40"/>
      <c r="BA24" s="41"/>
      <c r="BB24" s="37"/>
      <c r="BC24" s="38"/>
      <c r="BD24" s="38"/>
      <c r="BE24" s="40"/>
      <c r="BF24" s="40"/>
      <c r="BG24" s="41"/>
      <c r="BH24" s="37"/>
      <c r="BI24" s="38"/>
      <c r="BJ24" s="39"/>
      <c r="BK24" s="38"/>
      <c r="BL24" s="45"/>
      <c r="BM24" s="38"/>
      <c r="BN24" s="47"/>
      <c r="BO24" s="47"/>
      <c r="BP24" s="48"/>
      <c r="BQ24" s="49"/>
      <c r="BR24" s="49"/>
      <c r="BS24" s="48"/>
      <c r="BT24" s="48"/>
      <c r="BV24" s="50"/>
      <c r="BW24" s="51"/>
      <c r="BX24" s="51"/>
      <c r="BY24" s="51"/>
      <c r="CC24" s="50"/>
      <c r="CD24" s="51"/>
      <c r="CE24" s="51"/>
    </row>
    <row r="25" spans="1:85" ht="12.75" customHeight="1">
      <c r="A25" s="265"/>
      <c r="B25" s="433"/>
      <c r="C25" s="434"/>
      <c r="D25" s="434"/>
      <c r="E25" s="434"/>
      <c r="F25" s="434"/>
      <c r="G25" s="435"/>
      <c r="H25" s="1" t="s">
        <v>20</v>
      </c>
      <c r="I25" s="7"/>
      <c r="J25" s="304"/>
      <c r="K25" s="305"/>
      <c r="L25" s="259">
        <f>IF($J25&lt;&gt;"",IF($AI25="0-",AS25,IF($AI25="+0",AY25,IF($AI25="+-",BE25,AM25))),"")</f>
      </c>
      <c r="M25" s="250">
        <f>IF($J25&lt;&gt;"",IF($AI25="0-",AT25,IF($AI25="+0",AZ25,IF($AI25="+-",BF25,AN25))),"")</f>
      </c>
      <c r="N25" s="259">
        <f>IF($J25&lt;&gt;"",IF($AI25="0-",AU25,IF($AI25="+0",BA25,IF($AI25="+-",BG25,AO25))),"")</f>
      </c>
      <c r="O25" s="288">
        <f>IF($R26="","",ROUNDDOWN($AG25/12,0))</f>
      </c>
      <c r="P25" s="250">
        <f>IF($R26="","",ROUNDDOWN(MOD($AG25,12),0))</f>
      </c>
      <c r="Q25" s="299">
        <f>IF($R26="","",IF((MOD($AG25,12)-$P25)&gt;=0.5,"半",0))</f>
      </c>
      <c r="R25" s="104"/>
      <c r="S25" s="263">
        <f>IF($R26="","",ROUNDDOWN($AG25*($R25/$R26)/12,0))</f>
      </c>
      <c r="T25" s="250">
        <f>IF($R26="","",ROUNDDOWN(MOD($AG25*($R25/$R26),12),0))</f>
      </c>
      <c r="U25" s="252">
        <f>IF(R26="","",IF((MOD($AG25*($R25/$R26),12)-$T25)&gt;=0.5,"半",0))</f>
      </c>
      <c r="V25"/>
      <c r="Z25" s="46"/>
      <c r="AA25" s="46"/>
      <c r="AB25" s="46"/>
      <c r="AC25" s="119"/>
      <c r="AE25" s="294"/>
      <c r="AF25" s="296"/>
      <c r="AG25" s="298">
        <f>IF(OR($AE25&lt;&gt;$AE27,$AE27=""),SUMIF($AE$13:$AE$125,$AE25,$AH$13:$AH$125),"")</f>
        <v>0</v>
      </c>
      <c r="AH25" s="284" t="e">
        <f>IF(AF25=2,0,L25*12+M25+COUNTIF(N25:N25,"半")*0.5)</f>
        <v>#VALUE!</v>
      </c>
      <c r="AI25" s="285"/>
      <c r="AJ25" s="291">
        <f>IF(AI25&lt;&gt;"",VLOOKUP(AI25,$AK$13:$AL$16,2),"")</f>
      </c>
      <c r="AK25"/>
      <c r="AL25"/>
      <c r="AM25" s="40">
        <f>IF(AQ25&gt;=12,DATEDIF(BN25,BQ25,"y")+1,DATEDIF(BN25,BQ25,"y"))</f>
        <v>0</v>
      </c>
      <c r="AN25" s="40">
        <f>IF(AQ25&gt;=12,AQ25-12,AQ25)</f>
        <v>0</v>
      </c>
      <c r="AO25" s="41" t="str">
        <f>IF(AR25&lt;=15,"半",0)</f>
        <v>半</v>
      </c>
      <c r="AP25" s="37">
        <f>DATEDIF(BN25,BQ25,"y")</f>
        <v>0</v>
      </c>
      <c r="AQ25" s="38">
        <f>IF(AR25&gt;=16,DATEDIF(BN25,BQ25,"ym")+1,DATEDIF(BN25,BQ25,"ym"))</f>
        <v>0</v>
      </c>
      <c r="AR25" s="39">
        <f>DATEDIF(BN25,BQ25,"md")</f>
        <v>14</v>
      </c>
      <c r="AS25" s="40" t="e">
        <f>IF(AW25&gt;=12,DATEDIF(BN25,BR25,"y")+1,DATEDIF(BN25,BR25,"y"))</f>
        <v>#NUM!</v>
      </c>
      <c r="AT25" s="40" t="e">
        <f>IF(AW25&gt;=12,AW25-12,AW25)</f>
        <v>#NUM!</v>
      </c>
      <c r="AU25" s="41" t="e">
        <f>IF(AX25&lt;=15,"半",0)</f>
        <v>#NUM!</v>
      </c>
      <c r="AV25" s="37" t="e">
        <f>DATEDIF(BN25,BR25,"y")</f>
        <v>#NUM!</v>
      </c>
      <c r="AW25" s="38" t="e">
        <f>IF(AX25&gt;=16,DATEDIF(BN25,BR25,"ym")+1,DATEDIF(BN25,BR25,"ym"))</f>
        <v>#NUM!</v>
      </c>
      <c r="AX25" s="39" t="e">
        <f>DATEDIF(BN25,BR25,"md")</f>
        <v>#NUM!</v>
      </c>
      <c r="AY25" s="40" t="e">
        <f>IF(BC25&gt;=12,DATEDIF(BO25,BQ25,"y")+1,DATEDIF(BO25,BQ25,"y"))</f>
        <v>#NUM!</v>
      </c>
      <c r="AZ25" s="40" t="e">
        <f>IF(BC25&gt;=12,BC25-12,BC25)</f>
        <v>#NUM!</v>
      </c>
      <c r="BA25" s="41" t="e">
        <f>IF(BD25&lt;=15,"半",0)</f>
        <v>#NUM!</v>
      </c>
      <c r="BB25" s="37" t="e">
        <f>DATEDIF(BO25,BQ25,"y")</f>
        <v>#NUM!</v>
      </c>
      <c r="BC25" s="38" t="e">
        <f>IF(BD25&gt;=16,DATEDIF(BO25,BQ25,"ym")+1,DATEDIF(BO25,BQ25,"ym"))</f>
        <v>#NUM!</v>
      </c>
      <c r="BD25" s="38" t="e">
        <f>DATEDIF(BO25,BQ25,"md")</f>
        <v>#NUM!</v>
      </c>
      <c r="BE25" s="40" t="e">
        <f>IF(BI25&gt;=12,DATEDIF(BO25,BR25,"y")+1,DATEDIF(BO25,BR25,"y"))</f>
        <v>#NUM!</v>
      </c>
      <c r="BF25" s="40" t="e">
        <f>IF(BI25&gt;=12,BI25-12,BI25)</f>
        <v>#NUM!</v>
      </c>
      <c r="BG25" s="41" t="e">
        <f>IF(BJ25&lt;=15,"半",0)</f>
        <v>#NUM!</v>
      </c>
      <c r="BH25" s="37" t="e">
        <f>DATEDIF(BO25,BR25,"y")</f>
        <v>#NUM!</v>
      </c>
      <c r="BI25" s="38" t="e">
        <f>IF(BJ25&gt;=16,DATEDIF(BO25,BR25,"ym")+1,DATEDIF(BO25,BR25,"ym"))</f>
        <v>#NUM!</v>
      </c>
      <c r="BJ25" s="39" t="e">
        <f>DATEDIF(BO25,BR25,"md")</f>
        <v>#NUM!</v>
      </c>
      <c r="BK25" s="38"/>
      <c r="BL25" s="45">
        <f>IF(J26="現在",$AJ$6,J26)</f>
        <v>0</v>
      </c>
      <c r="BM25" s="38">
        <v>2</v>
      </c>
      <c r="BN25" s="47">
        <f>IF(DAY(J25)&lt;=15,J25-DAY(J25)+1,J25-DAY(J25)+16)</f>
        <v>1</v>
      </c>
      <c r="BO25" s="47">
        <f>IF(DAY(BN25)=1,BN25+15,BX25)</f>
        <v>16</v>
      </c>
      <c r="BP25" s="48"/>
      <c r="BQ25" s="116">
        <f>IF(CG25&gt;=16,CE25,IF(J26="現在",$AJ$6-CG25+15,J26-CG25+15))</f>
        <v>15</v>
      </c>
      <c r="BR25" s="49">
        <f>IF(DAY(BQ25)=15,BQ25-DAY(BQ25),BQ25-DAY(BQ25)+15)</f>
        <v>0</v>
      </c>
      <c r="BS25" s="48"/>
      <c r="BT25" s="48"/>
      <c r="BU25" s="46">
        <f>YEAR(J25)</f>
        <v>1900</v>
      </c>
      <c r="BV25" s="50">
        <f>MONTH(J25)+1</f>
        <v>2</v>
      </c>
      <c r="BW25" s="51" t="str">
        <f>CONCATENATE(BU25,"/",BV25,"/",1)</f>
        <v>1900/2/1</v>
      </c>
      <c r="BX25" s="51">
        <f>BW25+1-1</f>
        <v>32</v>
      </c>
      <c r="BY25" s="51">
        <f>BW25-1</f>
        <v>31</v>
      </c>
      <c r="BZ25" s="46">
        <f>DAY(BY25)</f>
        <v>31</v>
      </c>
      <c r="CA25" s="46">
        <f>DAY(J25)</f>
        <v>0</v>
      </c>
      <c r="CB25" s="46">
        <f>YEAR(BL25)</f>
        <v>1900</v>
      </c>
      <c r="CC25" s="50">
        <f>IF(MONTH(BL25)=12,MONTH(BL25)-12+1,MONTH(BL25)+1)</f>
        <v>2</v>
      </c>
      <c r="CD25" s="51" t="str">
        <f>IF(CC25=1,CONCATENATE(CB25+1,"/",CC25,"/",1),CONCATENATE(CB25,"/",CC25,"/",1))</f>
        <v>1900/2/1</v>
      </c>
      <c r="CE25" s="51">
        <f>CD25-1</f>
        <v>31</v>
      </c>
      <c r="CF25" s="46">
        <f>DAY(CE25)</f>
        <v>31</v>
      </c>
      <c r="CG25" s="46">
        <f>DAY(BL25)</f>
        <v>0</v>
      </c>
    </row>
    <row r="26" spans="1:83" ht="12.75" customHeight="1">
      <c r="A26" s="307"/>
      <c r="B26" s="436"/>
      <c r="C26" s="437"/>
      <c r="D26" s="437"/>
      <c r="E26" s="437"/>
      <c r="F26" s="437"/>
      <c r="G26" s="438"/>
      <c r="H26" s="2" t="s">
        <v>21</v>
      </c>
      <c r="I26" s="2"/>
      <c r="J26" s="292"/>
      <c r="K26" s="293"/>
      <c r="L26" s="287"/>
      <c r="M26" s="251"/>
      <c r="N26" s="287"/>
      <c r="O26" s="289"/>
      <c r="P26" s="251"/>
      <c r="Q26" s="300"/>
      <c r="R26" s="105"/>
      <c r="S26" s="264"/>
      <c r="T26" s="251"/>
      <c r="U26" s="253"/>
      <c r="V26"/>
      <c r="Z26" s="46"/>
      <c r="AA26" s="46"/>
      <c r="AB26" s="46"/>
      <c r="AC26" s="119"/>
      <c r="AE26" s="294"/>
      <c r="AF26" s="296"/>
      <c r="AG26" s="298"/>
      <c r="AH26" s="284"/>
      <c r="AI26" s="286"/>
      <c r="AJ26" s="165"/>
      <c r="AK26"/>
      <c r="AL26"/>
      <c r="AM26" s="40"/>
      <c r="AN26" s="40"/>
      <c r="AO26" s="41"/>
      <c r="AP26" s="37"/>
      <c r="AQ26" s="38"/>
      <c r="AR26" s="39"/>
      <c r="AS26" s="40"/>
      <c r="AT26" s="40"/>
      <c r="AU26" s="41"/>
      <c r="AV26" s="37"/>
      <c r="AW26" s="38"/>
      <c r="AX26" s="39"/>
      <c r="AY26" s="40"/>
      <c r="AZ26" s="40"/>
      <c r="BA26" s="41"/>
      <c r="BB26" s="37"/>
      <c r="BC26" s="38"/>
      <c r="BD26" s="38"/>
      <c r="BE26" s="40"/>
      <c r="BF26" s="40"/>
      <c r="BG26" s="41"/>
      <c r="BH26" s="37"/>
      <c r="BI26" s="38"/>
      <c r="BJ26" s="39"/>
      <c r="BK26" s="38"/>
      <c r="BL26" s="45"/>
      <c r="BM26" s="38"/>
      <c r="BN26" s="47"/>
      <c r="BO26" s="47"/>
      <c r="BP26" s="48"/>
      <c r="BQ26" s="49"/>
      <c r="BR26" s="49"/>
      <c r="BS26" s="48"/>
      <c r="BT26" s="48"/>
      <c r="BV26" s="50"/>
      <c r="BW26" s="51"/>
      <c r="BX26" s="51"/>
      <c r="BY26" s="51"/>
      <c r="CC26" s="50"/>
      <c r="CD26" s="51"/>
      <c r="CE26" s="51"/>
    </row>
    <row r="27" spans="1:85" ht="12.75" customHeight="1">
      <c r="A27" s="265"/>
      <c r="B27" s="433"/>
      <c r="C27" s="434"/>
      <c r="D27" s="434"/>
      <c r="E27" s="434"/>
      <c r="F27" s="434"/>
      <c r="G27" s="435"/>
      <c r="H27" s="1" t="s">
        <v>20</v>
      </c>
      <c r="I27" s="7"/>
      <c r="J27" s="304"/>
      <c r="K27" s="305"/>
      <c r="L27" s="259">
        <f>IF($J27&lt;&gt;"",IF($AI27="0-",AS27,IF($AI27="+0",AY27,IF($AI27="+-",BE27,AM27))),"")</f>
      </c>
      <c r="M27" s="250">
        <f>IF($J27&lt;&gt;"",IF($AI27="0-",AT27,IF($AI27="+0",AZ27,IF($AI27="+-",BF27,AN27))),"")</f>
      </c>
      <c r="N27" s="259">
        <f>IF($J27&lt;&gt;"",IF($AI27="0-",AU27,IF($AI27="+0",BA27,IF($AI27="+-",BG27,AO27))),"")</f>
      </c>
      <c r="O27" s="288">
        <f>IF($R28="","",ROUNDDOWN($AG27/12,0))</f>
      </c>
      <c r="P27" s="250">
        <f>IF($R28="","",ROUNDDOWN(MOD($AG27,12),0))</f>
      </c>
      <c r="Q27" s="299">
        <f>IF($R28="","",IF((MOD($AG27,12)-$P27)&gt;=0.5,"半",0))</f>
      </c>
      <c r="R27" s="104"/>
      <c r="S27" s="263">
        <f>IF($R28="","",ROUNDDOWN($AG27*($R27/$R28)/12,0))</f>
      </c>
      <c r="T27" s="250">
        <f>IF($R28="","",ROUNDDOWN(MOD($AG27*($R27/$R28),12),0))</f>
      </c>
      <c r="U27" s="252">
        <f>IF(R28="","",IF((MOD($AG27*($R27/$R28),12)-$T27)&gt;=0.5,"半",0))</f>
      </c>
      <c r="V27"/>
      <c r="Z27" s="46"/>
      <c r="AA27" s="46"/>
      <c r="AB27" s="46"/>
      <c r="AC27" s="119"/>
      <c r="AE27" s="294"/>
      <c r="AF27" s="296"/>
      <c r="AG27" s="298">
        <f>IF(OR($AE27&lt;&gt;$AE29,$AE29=""),SUMIF($AE$13:$AE$125,$AE27,$AH$13:$AH$125),"")</f>
        <v>0</v>
      </c>
      <c r="AH27" s="284" t="e">
        <f>IF(AF27=2,0,L27*12+M27+COUNTIF(N27:N27,"半")*0.5)</f>
        <v>#VALUE!</v>
      </c>
      <c r="AI27" s="285"/>
      <c r="AJ27" s="291">
        <f>IF(AI27&lt;&gt;"",VLOOKUP(AI27,$AK$13:$AL$16,2),"")</f>
      </c>
      <c r="AK27"/>
      <c r="AL27"/>
      <c r="AM27" s="40">
        <f>IF(AQ27&gt;=12,DATEDIF(BN27,BQ27,"y")+1,DATEDIF(BN27,BQ27,"y"))</f>
        <v>0</v>
      </c>
      <c r="AN27" s="40">
        <f>IF(AQ27&gt;=12,AQ27-12,AQ27)</f>
        <v>0</v>
      </c>
      <c r="AO27" s="41" t="str">
        <f>IF(AR27&lt;=15,"半",0)</f>
        <v>半</v>
      </c>
      <c r="AP27" s="54">
        <f>DATEDIF(BN27,BQ27,"y")</f>
        <v>0</v>
      </c>
      <c r="AQ27" s="55">
        <f>IF(AR27&gt;=16,DATEDIF(BN27,BQ27,"ym")+1,DATEDIF(BN27,BQ27,"ym"))</f>
        <v>0</v>
      </c>
      <c r="AR27" s="56">
        <f>DATEDIF(BN27,BQ27,"md")</f>
        <v>14</v>
      </c>
      <c r="AS27" s="40" t="e">
        <f>IF(AW27&gt;=12,DATEDIF(BN27,BR27,"y")+1,DATEDIF(BN27,BR27,"y"))</f>
        <v>#NUM!</v>
      </c>
      <c r="AT27" s="40" t="e">
        <f>IF(AW27&gt;=12,AW27-12,AW27)</f>
        <v>#NUM!</v>
      </c>
      <c r="AU27" s="41" t="e">
        <f>IF(AX27&lt;=15,"半",0)</f>
        <v>#NUM!</v>
      </c>
      <c r="AV27" s="54" t="e">
        <f>DATEDIF(BN27,BR27,"y")</f>
        <v>#NUM!</v>
      </c>
      <c r="AW27" s="55" t="e">
        <f>IF(AX27&gt;=16,DATEDIF(BN27,BR27,"ym")+1,DATEDIF(BN27,BR27,"ym"))</f>
        <v>#NUM!</v>
      </c>
      <c r="AX27" s="56" t="e">
        <f>DATEDIF(BN27,BR27,"md")</f>
        <v>#NUM!</v>
      </c>
      <c r="AY27" s="40" t="e">
        <f>IF(BC27&gt;=12,DATEDIF(BO27,BQ27,"y")+1,DATEDIF(BO27,BQ27,"y"))</f>
        <v>#NUM!</v>
      </c>
      <c r="AZ27" s="40" t="e">
        <f>IF(BC27&gt;=12,BC27-12,BC27)</f>
        <v>#NUM!</v>
      </c>
      <c r="BA27" s="41" t="e">
        <f>IF(BD27&lt;=15,"半",0)</f>
        <v>#NUM!</v>
      </c>
      <c r="BB27" s="54" t="e">
        <f>DATEDIF(BO27,BQ27,"y")</f>
        <v>#NUM!</v>
      </c>
      <c r="BC27" s="55" t="e">
        <f>IF(BD27&gt;=16,DATEDIF(BO27,BQ27,"ym")+1,DATEDIF(BO27,BQ27,"ym"))</f>
        <v>#NUM!</v>
      </c>
      <c r="BD27" s="55" t="e">
        <f>DATEDIF(BO27,BQ27,"md")</f>
        <v>#NUM!</v>
      </c>
      <c r="BE27" s="40" t="e">
        <f>IF(BI27&gt;=12,DATEDIF(BO27,BR27,"y")+1,DATEDIF(BO27,BR27,"y"))</f>
        <v>#NUM!</v>
      </c>
      <c r="BF27" s="40" t="e">
        <f>IF(BI27&gt;=12,BI27-12,BI27)</f>
        <v>#NUM!</v>
      </c>
      <c r="BG27" s="41" t="e">
        <f>IF(BJ27&lt;=15,"半",0)</f>
        <v>#NUM!</v>
      </c>
      <c r="BH27" s="54" t="e">
        <f>DATEDIF(BO27,BR27,"y")</f>
        <v>#NUM!</v>
      </c>
      <c r="BI27" s="55" t="e">
        <f>IF(BJ27&gt;=16,DATEDIF(BO27,BR27,"ym")+1,DATEDIF(BO27,BR27,"ym"))</f>
        <v>#NUM!</v>
      </c>
      <c r="BJ27" s="56" t="e">
        <f>DATEDIF(BO27,BR27,"md")</f>
        <v>#NUM!</v>
      </c>
      <c r="BK27" s="38"/>
      <c r="BL27" s="45">
        <f>IF(J28="現在",$AJ$6,J28)</f>
        <v>0</v>
      </c>
      <c r="BM27" s="38">
        <v>0</v>
      </c>
      <c r="BN27" s="47">
        <f>IF(DAY(J27)&lt;=15,J27-DAY(J27)+1,J27-DAY(J27)+16)</f>
        <v>1</v>
      </c>
      <c r="BO27" s="47">
        <f>IF(DAY(BN27)=1,BN27+15,BX27)</f>
        <v>16</v>
      </c>
      <c r="BP27" s="48"/>
      <c r="BQ27" s="116">
        <f>IF(CG27&gt;=16,CE27,IF(J28="現在",$AJ$6-CG27+15,J28-CG27+15))</f>
        <v>15</v>
      </c>
      <c r="BR27" s="49">
        <f>IF(DAY(BQ27)=15,BQ27-DAY(BQ27),BQ27-DAY(BQ27)+15)</f>
        <v>0</v>
      </c>
      <c r="BS27" s="48"/>
      <c r="BT27" s="48"/>
      <c r="BU27" s="46">
        <f>YEAR(J27)</f>
        <v>1900</v>
      </c>
      <c r="BV27" s="50">
        <f>MONTH(J27)+1</f>
        <v>2</v>
      </c>
      <c r="BW27" s="51" t="str">
        <f>CONCATENATE(BU27,"/",BV27,"/",1)</f>
        <v>1900/2/1</v>
      </c>
      <c r="BX27" s="51">
        <f>BW27+1-1</f>
        <v>32</v>
      </c>
      <c r="BY27" s="51">
        <f>BW27-1</f>
        <v>31</v>
      </c>
      <c r="BZ27" s="46">
        <f>DAY(BY27)</f>
        <v>31</v>
      </c>
      <c r="CA27" s="46">
        <f>DAY(J27)</f>
        <v>0</v>
      </c>
      <c r="CB27" s="46">
        <f>YEAR(BL27)</f>
        <v>1900</v>
      </c>
      <c r="CC27" s="50">
        <f>IF(MONTH(BL27)=12,MONTH(BL27)-12+1,MONTH(BL27)+1)</f>
        <v>2</v>
      </c>
      <c r="CD27" s="51" t="str">
        <f>IF(CC27=1,CONCATENATE(CB27+1,"/",CC27,"/",1),CONCATENATE(CB27,"/",CC27,"/",1))</f>
        <v>1900/2/1</v>
      </c>
      <c r="CE27" s="51">
        <f>CD27-1</f>
        <v>31</v>
      </c>
      <c r="CF27" s="46">
        <f>DAY(CE27)</f>
        <v>31</v>
      </c>
      <c r="CG27" s="46">
        <f>DAY(BL27)</f>
        <v>0</v>
      </c>
    </row>
    <row r="28" spans="1:83" ht="12.75" customHeight="1">
      <c r="A28" s="307"/>
      <c r="B28" s="436"/>
      <c r="C28" s="437"/>
      <c r="D28" s="437"/>
      <c r="E28" s="437"/>
      <c r="F28" s="437"/>
      <c r="G28" s="438"/>
      <c r="H28" s="2" t="s">
        <v>21</v>
      </c>
      <c r="I28" s="2"/>
      <c r="J28" s="292"/>
      <c r="K28" s="293"/>
      <c r="L28" s="287"/>
      <c r="M28" s="251"/>
      <c r="N28" s="287"/>
      <c r="O28" s="289"/>
      <c r="P28" s="251"/>
      <c r="Q28" s="300"/>
      <c r="R28" s="105"/>
      <c r="S28" s="264"/>
      <c r="T28" s="251"/>
      <c r="U28" s="253"/>
      <c r="V28"/>
      <c r="Z28" s="46"/>
      <c r="AA28" s="46"/>
      <c r="AB28" s="46"/>
      <c r="AC28" s="119"/>
      <c r="AE28" s="294"/>
      <c r="AF28" s="296"/>
      <c r="AG28" s="298"/>
      <c r="AH28" s="284"/>
      <c r="AI28" s="286"/>
      <c r="AJ28" s="165"/>
      <c r="AK28"/>
      <c r="AL28"/>
      <c r="AM28" s="40"/>
      <c r="AN28" s="40"/>
      <c r="AO28" s="41"/>
      <c r="AP28" s="37"/>
      <c r="AQ28" s="38"/>
      <c r="AR28" s="39"/>
      <c r="AS28" s="40"/>
      <c r="AT28" s="40"/>
      <c r="AU28" s="41"/>
      <c r="AV28" s="37"/>
      <c r="AW28" s="38"/>
      <c r="AX28" s="39"/>
      <c r="AY28" s="40"/>
      <c r="AZ28" s="40"/>
      <c r="BA28" s="41"/>
      <c r="BB28" s="37"/>
      <c r="BC28" s="38"/>
      <c r="BD28" s="38"/>
      <c r="BE28" s="40"/>
      <c r="BF28" s="40"/>
      <c r="BG28" s="41"/>
      <c r="BH28" s="37"/>
      <c r="BI28" s="38"/>
      <c r="BJ28" s="39"/>
      <c r="BK28" s="38"/>
      <c r="BL28" s="45"/>
      <c r="BM28" s="38"/>
      <c r="BN28" s="47"/>
      <c r="BO28" s="47"/>
      <c r="BP28" s="48"/>
      <c r="BQ28" s="49"/>
      <c r="BR28" s="49"/>
      <c r="BS28" s="48"/>
      <c r="BT28" s="48"/>
      <c r="BV28" s="50"/>
      <c r="BW28" s="51"/>
      <c r="BX28" s="51"/>
      <c r="BY28" s="51"/>
      <c r="CC28" s="50"/>
      <c r="CD28" s="51"/>
      <c r="CE28" s="51"/>
    </row>
    <row r="29" spans="1:85" ht="12.75" customHeight="1">
      <c r="A29" s="265"/>
      <c r="B29" s="433"/>
      <c r="C29" s="434"/>
      <c r="D29" s="434"/>
      <c r="E29" s="434"/>
      <c r="F29" s="434"/>
      <c r="G29" s="435"/>
      <c r="H29" s="1" t="s">
        <v>20</v>
      </c>
      <c r="I29" s="7"/>
      <c r="J29" s="304"/>
      <c r="K29" s="305"/>
      <c r="L29" s="263">
        <f>IF($J29&lt;&gt;"",IF($AI29="0-",AS29,IF($AI29="+0",AY29,IF($AI29="+-",BE29,AM29))),"")</f>
      </c>
      <c r="M29" s="250">
        <f>IF($J29&lt;&gt;"",IF($AI29="0-",AT29,IF($AI29="+0",AZ29,IF($AI29="+-",BF29,AN29))),"")</f>
      </c>
      <c r="N29" s="252">
        <f>IF($J29&lt;&gt;"",IF($AI29="0-",AU29,IF($AI29="+0",BA29,IF($AI29="+-",BG29,AO29))),"")</f>
      </c>
      <c r="O29" s="288">
        <f>IF($R30="","",ROUNDDOWN($AG29/12,0))</f>
      </c>
      <c r="P29" s="250">
        <f>IF($R30="","",ROUNDDOWN(MOD($AG29,12),0))</f>
      </c>
      <c r="Q29" s="299">
        <f>IF($R30="","",IF((MOD($AG29,12)-$P29)&gt;=0.5,"半",0))</f>
      </c>
      <c r="R29" s="104"/>
      <c r="S29" s="263">
        <f>IF($R30="","",ROUNDDOWN($AG29*($R29/$R30)/12,0))</f>
      </c>
      <c r="T29" s="250">
        <f>IF($R30="","",ROUNDDOWN(MOD($AG29*($R29/$R30),12),0))</f>
      </c>
      <c r="U29" s="252">
        <f>IF(R30="","",IF((MOD($AG29*($R29/$R30),12)-$T29)&gt;=0.5,"半",0))</f>
      </c>
      <c r="V29"/>
      <c r="Z29" s="46"/>
      <c r="AA29" s="46"/>
      <c r="AB29" s="46"/>
      <c r="AC29" s="119"/>
      <c r="AE29" s="294"/>
      <c r="AF29" s="296"/>
      <c r="AG29" s="298">
        <f>IF(OR($AE29&lt;&gt;$AE31,$AE31=""),SUMIF($AE$13:$AE$125,$AE29,$AH$13:$AH$125),"")</f>
        <v>0</v>
      </c>
      <c r="AH29" s="284" t="e">
        <f>IF(AF29=2,0,L29*12+M29+COUNTIF(N29:N29,"半")*0.5)</f>
        <v>#VALUE!</v>
      </c>
      <c r="AI29" s="285"/>
      <c r="AJ29" s="291">
        <f>IF(AI29&lt;&gt;"",VLOOKUP(AI29,$AK$13:$AL$16,2),"")</f>
      </c>
      <c r="AK29"/>
      <c r="AL29"/>
      <c r="AM29" s="40">
        <f>IF(AQ29&gt;=12,DATEDIF(BN29,BQ29,"y")+1,DATEDIF(BN29,BQ29,"y"))</f>
        <v>0</v>
      </c>
      <c r="AN29" s="40">
        <f>IF(AQ29&gt;=12,AQ29-12,AQ29)</f>
        <v>0</v>
      </c>
      <c r="AO29" s="41" t="str">
        <f>IF(AR29&lt;=15,"半",0)</f>
        <v>半</v>
      </c>
      <c r="AP29" s="37">
        <f>DATEDIF(BN29,BQ29,"y")</f>
        <v>0</v>
      </c>
      <c r="AQ29" s="38">
        <f>IF(AR29&gt;=16,DATEDIF(BN29,BQ29,"ym")+1,DATEDIF(BN29,BQ29,"ym"))</f>
        <v>0</v>
      </c>
      <c r="AR29" s="39">
        <f>DATEDIF(BN29,BQ29,"md")</f>
        <v>14</v>
      </c>
      <c r="AS29" s="40" t="e">
        <f>IF(AW29&gt;=12,DATEDIF(BN29,BR29,"y")+1,DATEDIF(BN29,BR29,"y"))</f>
        <v>#NUM!</v>
      </c>
      <c r="AT29" s="40" t="e">
        <f>IF(AW29&gt;=12,AW29-12,AW29)</f>
        <v>#NUM!</v>
      </c>
      <c r="AU29" s="41" t="e">
        <f>IF(AX29&lt;=15,"半",0)</f>
        <v>#NUM!</v>
      </c>
      <c r="AV29" s="37" t="e">
        <f>DATEDIF(BN29,BR29,"y")</f>
        <v>#NUM!</v>
      </c>
      <c r="AW29" s="38" t="e">
        <f>IF(AX29&gt;=16,DATEDIF(BN29,BR29,"ym")+1,DATEDIF(BN29,BR29,"ym"))</f>
        <v>#NUM!</v>
      </c>
      <c r="AX29" s="39" t="e">
        <f>DATEDIF(BN29,BR29,"md")</f>
        <v>#NUM!</v>
      </c>
      <c r="AY29" s="40" t="e">
        <f>IF(BC29&gt;=12,DATEDIF(BO29,BQ29,"y")+1,DATEDIF(BO29,BQ29,"y"))</f>
        <v>#NUM!</v>
      </c>
      <c r="AZ29" s="40" t="e">
        <f>IF(BC29&gt;=12,BC29-12,BC29)</f>
        <v>#NUM!</v>
      </c>
      <c r="BA29" s="41" t="e">
        <f>IF(BD29&lt;=15,"半",0)</f>
        <v>#NUM!</v>
      </c>
      <c r="BB29" s="37" t="e">
        <f>DATEDIF(BO29,BQ29,"y")</f>
        <v>#NUM!</v>
      </c>
      <c r="BC29" s="38" t="e">
        <f>IF(BD29&gt;=16,DATEDIF(BO29,BQ29,"ym")+1,DATEDIF(BO29,BQ29,"ym"))</f>
        <v>#NUM!</v>
      </c>
      <c r="BD29" s="38" t="e">
        <f>DATEDIF(BO29,BQ29,"md")</f>
        <v>#NUM!</v>
      </c>
      <c r="BE29" s="40" t="e">
        <f>IF(BI29&gt;=12,DATEDIF(BO29,BR29,"y")+1,DATEDIF(BO29,BR29,"y"))</f>
        <v>#NUM!</v>
      </c>
      <c r="BF29" s="40" t="e">
        <f>IF(BI29&gt;=12,BI29-12,BI29)</f>
        <v>#NUM!</v>
      </c>
      <c r="BG29" s="41" t="e">
        <f>IF(BJ29&lt;=15,"半",0)</f>
        <v>#NUM!</v>
      </c>
      <c r="BH29" s="37" t="e">
        <f>DATEDIF(BO29,BR29,"y")</f>
        <v>#NUM!</v>
      </c>
      <c r="BI29" s="38" t="e">
        <f>IF(BJ29&gt;=16,DATEDIF(BO29,BR29,"ym")+1,DATEDIF(BO29,BR29,"ym"))</f>
        <v>#NUM!</v>
      </c>
      <c r="BJ29" s="39" t="e">
        <f>DATEDIF(BO29,BR29,"md")</f>
        <v>#NUM!</v>
      </c>
      <c r="BK29" s="38"/>
      <c r="BL29" s="45">
        <f>IF(J30="現在",$AJ$6,J30)</f>
        <v>0</v>
      </c>
      <c r="BM29" s="38">
        <v>1</v>
      </c>
      <c r="BN29" s="47">
        <f>IF(DAY(J29)&lt;=15,J29-DAY(J29)+1,J29-DAY(J29)+16)</f>
        <v>1</v>
      </c>
      <c r="BO29" s="47">
        <f>IF(DAY(BN29)=1,BN29+15,BX29)</f>
        <v>16</v>
      </c>
      <c r="BP29" s="48"/>
      <c r="BQ29" s="116">
        <f>IF(CG29&gt;=16,CE29,IF(J30="現在",$AJ$6-CG29+15,J30-CG29+15))</f>
        <v>15</v>
      </c>
      <c r="BR29" s="49">
        <f>IF(DAY(BQ29)=15,BQ29-DAY(BQ29),BQ29-DAY(BQ29)+15)</f>
        <v>0</v>
      </c>
      <c r="BS29" s="48"/>
      <c r="BT29" s="48"/>
      <c r="BU29" s="46">
        <f>YEAR(J29)</f>
        <v>1900</v>
      </c>
      <c r="BV29" s="50">
        <f>MONTH(J29)+1</f>
        <v>2</v>
      </c>
      <c r="BW29" s="51" t="str">
        <f>CONCATENATE(BU29,"/",BV29,"/",1)</f>
        <v>1900/2/1</v>
      </c>
      <c r="BX29" s="51">
        <f>BW29+1-1</f>
        <v>32</v>
      </c>
      <c r="BY29" s="51">
        <f>BW29-1</f>
        <v>31</v>
      </c>
      <c r="BZ29" s="46">
        <f>DAY(BY29)</f>
        <v>31</v>
      </c>
      <c r="CA29" s="46">
        <f>DAY(J29)</f>
        <v>0</v>
      </c>
      <c r="CB29" s="46">
        <f>YEAR(BL29)</f>
        <v>1900</v>
      </c>
      <c r="CC29" s="50">
        <f>IF(MONTH(BL29)=12,MONTH(BL29)-12+1,MONTH(BL29)+1)</f>
        <v>2</v>
      </c>
      <c r="CD29" s="51" t="str">
        <f>IF(CC29=1,CONCATENATE(CB29+1,"/",CC29,"/",1),CONCATENATE(CB29,"/",CC29,"/",1))</f>
        <v>1900/2/1</v>
      </c>
      <c r="CE29" s="51">
        <f>CD29-1</f>
        <v>31</v>
      </c>
      <c r="CF29" s="46">
        <f>DAY(CE29)</f>
        <v>31</v>
      </c>
      <c r="CG29" s="46">
        <f>DAY(BL29)</f>
        <v>0</v>
      </c>
    </row>
    <row r="30" spans="1:83" ht="12.75" customHeight="1">
      <c r="A30" s="307"/>
      <c r="B30" s="436"/>
      <c r="C30" s="437"/>
      <c r="D30" s="437"/>
      <c r="E30" s="437"/>
      <c r="F30" s="437"/>
      <c r="G30" s="438"/>
      <c r="H30" s="2" t="s">
        <v>21</v>
      </c>
      <c r="I30" s="2"/>
      <c r="J30" s="292"/>
      <c r="K30" s="293"/>
      <c r="L30" s="264"/>
      <c r="M30" s="251"/>
      <c r="N30" s="253"/>
      <c r="O30" s="289"/>
      <c r="P30" s="251"/>
      <c r="Q30" s="300"/>
      <c r="R30" s="105"/>
      <c r="S30" s="264"/>
      <c r="T30" s="251"/>
      <c r="U30" s="253"/>
      <c r="V30"/>
      <c r="Z30" s="46"/>
      <c r="AA30" s="46"/>
      <c r="AB30" s="46"/>
      <c r="AC30" s="119"/>
      <c r="AE30" s="294"/>
      <c r="AF30" s="296"/>
      <c r="AG30" s="298"/>
      <c r="AH30" s="284"/>
      <c r="AI30" s="286"/>
      <c r="AJ30" s="165"/>
      <c r="AK30"/>
      <c r="AL30"/>
      <c r="AM30" s="40"/>
      <c r="AN30" s="40"/>
      <c r="AO30" s="41"/>
      <c r="AP30" s="37"/>
      <c r="AQ30" s="38"/>
      <c r="AR30" s="39"/>
      <c r="AS30" s="40"/>
      <c r="AT30" s="40"/>
      <c r="AU30" s="41"/>
      <c r="AV30" s="37"/>
      <c r="AW30" s="38"/>
      <c r="AX30" s="39"/>
      <c r="AY30" s="40"/>
      <c r="AZ30" s="40"/>
      <c r="BA30" s="41"/>
      <c r="BB30" s="37"/>
      <c r="BC30" s="38"/>
      <c r="BD30" s="38"/>
      <c r="BE30" s="40"/>
      <c r="BF30" s="40"/>
      <c r="BG30" s="41"/>
      <c r="BH30" s="37"/>
      <c r="BI30" s="38"/>
      <c r="BJ30" s="39"/>
      <c r="BK30" s="38"/>
      <c r="BL30" s="45"/>
      <c r="BM30" s="38"/>
      <c r="BN30" s="47"/>
      <c r="BO30" s="47"/>
      <c r="BP30" s="48"/>
      <c r="BQ30" s="49"/>
      <c r="BR30" s="49"/>
      <c r="BS30" s="48"/>
      <c r="BT30" s="48"/>
      <c r="BV30" s="50"/>
      <c r="BW30" s="51"/>
      <c r="BX30" s="51"/>
      <c r="BY30" s="51"/>
      <c r="CC30" s="50"/>
      <c r="CD30" s="51"/>
      <c r="CE30" s="51"/>
    </row>
    <row r="31" spans="1:85" ht="12.75" customHeight="1">
      <c r="A31" s="265"/>
      <c r="B31" s="433"/>
      <c r="C31" s="434"/>
      <c r="D31" s="434"/>
      <c r="E31" s="434"/>
      <c r="F31" s="434"/>
      <c r="G31" s="435"/>
      <c r="H31" s="1" t="s">
        <v>20</v>
      </c>
      <c r="I31" s="7"/>
      <c r="J31" s="304"/>
      <c r="K31" s="305"/>
      <c r="L31" s="263">
        <f>IF($J31&lt;&gt;"",IF($AI31="0-",AS31,IF($AI31="+0",AY31,IF($AI31="+-",BE31,AM31))),"")</f>
      </c>
      <c r="M31" s="250">
        <f>IF($J31&lt;&gt;"",IF($AI31="0-",AT31,IF($AI31="+0",AZ31,IF($AI31="+-",BF31,AN31))),"")</f>
      </c>
      <c r="N31" s="252">
        <f>IF($J31&lt;&gt;"",IF($AI31="0-",AU31,IF($AI31="+0",BA31,IF($AI31="+-",BG31,AO31))),"")</f>
      </c>
      <c r="O31" s="288">
        <f>IF($R32="","",ROUNDDOWN($AG31/12,0))</f>
      </c>
      <c r="P31" s="250">
        <f>IF($R32="","",ROUNDDOWN(MOD($AG31,12),0))</f>
      </c>
      <c r="Q31" s="299">
        <f>IF($R32="","",IF((MOD($AG31,12)-$P31)&gt;=0.5,"半",0))</f>
      </c>
      <c r="R31" s="104"/>
      <c r="S31" s="263">
        <f>IF($R32="","",ROUNDDOWN($AG31*($R31/$R32)/12,0))</f>
      </c>
      <c r="T31" s="250">
        <f>IF($R32="","",ROUNDDOWN(MOD($AG31*($R31/$R32),12),0))</f>
      </c>
      <c r="U31" s="252">
        <f>IF(R32="","",IF((MOD($AG31*($R31/$R32),12)-$T31)&gt;=0.5,"半",0))</f>
      </c>
      <c r="V31"/>
      <c r="Z31" s="46"/>
      <c r="AA31" s="46"/>
      <c r="AB31" s="46"/>
      <c r="AC31" s="119"/>
      <c r="AE31" s="294"/>
      <c r="AF31" s="296"/>
      <c r="AG31" s="298">
        <f>IF(OR($AE31&lt;&gt;$AE33,$AE33=""),SUMIF($AE$13:$AE$125,$AE31,$AH$13:$AH$125),"")</f>
        <v>0</v>
      </c>
      <c r="AH31" s="284" t="e">
        <f>IF(AF31=2,0,L31*12+M31+COUNTIF(N31:N31,"半")*0.5)</f>
        <v>#VALUE!</v>
      </c>
      <c r="AI31" s="285"/>
      <c r="AJ31" s="291">
        <f>IF(AI31&lt;&gt;"",VLOOKUP(AI31,$AK$13:$AL$16,2),"")</f>
      </c>
      <c r="AK31"/>
      <c r="AL31"/>
      <c r="AM31" s="40">
        <f>IF(AQ31&gt;=12,DATEDIF(BN31,BQ31,"y")+1,DATEDIF(BN31,BQ31,"y"))</f>
        <v>0</v>
      </c>
      <c r="AN31" s="40">
        <f>IF(AQ31&gt;=12,AQ31-12,AQ31)</f>
        <v>0</v>
      </c>
      <c r="AO31" s="41" t="str">
        <f>IF(AR31&lt;=15,"半",0)</f>
        <v>半</v>
      </c>
      <c r="AP31" s="37">
        <f>DATEDIF(BN31,BQ31,"y")</f>
        <v>0</v>
      </c>
      <c r="AQ31" s="38">
        <f>IF(AR31&gt;=16,DATEDIF(BN31,BQ31,"ym")+1,DATEDIF(BN31,BQ31,"ym"))</f>
        <v>0</v>
      </c>
      <c r="AR31" s="39">
        <f>DATEDIF(BN31,BQ31,"md")</f>
        <v>14</v>
      </c>
      <c r="AS31" s="40" t="e">
        <f>IF(AW31&gt;=12,DATEDIF(BN31,BR31,"y")+1,DATEDIF(BN31,BR31,"y"))</f>
        <v>#NUM!</v>
      </c>
      <c r="AT31" s="40" t="e">
        <f>IF(AW31&gt;=12,AW31-12,AW31)</f>
        <v>#NUM!</v>
      </c>
      <c r="AU31" s="41" t="e">
        <f>IF(AX31&lt;=15,"半",0)</f>
        <v>#NUM!</v>
      </c>
      <c r="AV31" s="37" t="e">
        <f>DATEDIF(BN31,BR31,"y")</f>
        <v>#NUM!</v>
      </c>
      <c r="AW31" s="38" t="e">
        <f>IF(AX31&gt;=16,DATEDIF(BN31,BR31,"ym")+1,DATEDIF(BN31,BR31,"ym"))</f>
        <v>#NUM!</v>
      </c>
      <c r="AX31" s="39" t="e">
        <f>DATEDIF(BN31,BR31,"md")</f>
        <v>#NUM!</v>
      </c>
      <c r="AY31" s="40" t="e">
        <f>IF(BC31&gt;=12,DATEDIF(BO31,BQ31,"y")+1,DATEDIF(BO31,BQ31,"y"))</f>
        <v>#NUM!</v>
      </c>
      <c r="AZ31" s="40" t="e">
        <f>IF(BC31&gt;=12,BC31-12,BC31)</f>
        <v>#NUM!</v>
      </c>
      <c r="BA31" s="41" t="e">
        <f>IF(BD31&lt;=15,"半",0)</f>
        <v>#NUM!</v>
      </c>
      <c r="BB31" s="37" t="e">
        <f>DATEDIF(BO31,BQ31,"y")</f>
        <v>#NUM!</v>
      </c>
      <c r="BC31" s="38" t="e">
        <f>IF(BD31&gt;=16,DATEDIF(BO31,BQ31,"ym")+1,DATEDIF(BO31,BQ31,"ym"))</f>
        <v>#NUM!</v>
      </c>
      <c r="BD31" s="38" t="e">
        <f>DATEDIF(BO31,BQ31,"md")</f>
        <v>#NUM!</v>
      </c>
      <c r="BE31" s="40" t="e">
        <f>IF(BI31&gt;=12,DATEDIF(BO31,BR31,"y")+1,DATEDIF(BO31,BR31,"y"))</f>
        <v>#NUM!</v>
      </c>
      <c r="BF31" s="40" t="e">
        <f>IF(BI31&gt;=12,BI31-12,BI31)</f>
        <v>#NUM!</v>
      </c>
      <c r="BG31" s="41" t="e">
        <f>IF(BJ31&lt;=15,"半",0)</f>
        <v>#NUM!</v>
      </c>
      <c r="BH31" s="37" t="e">
        <f>DATEDIF(BO31,BR31,"y")</f>
        <v>#NUM!</v>
      </c>
      <c r="BI31" s="38" t="e">
        <f>IF(BJ31&gt;=16,DATEDIF(BO31,BR31,"ym")+1,DATEDIF(BO31,BR31,"ym"))</f>
        <v>#NUM!</v>
      </c>
      <c r="BJ31" s="39" t="e">
        <f>DATEDIF(BO31,BR31,"md")</f>
        <v>#NUM!</v>
      </c>
      <c r="BK31" s="38"/>
      <c r="BL31" s="45">
        <f>IF(J32="現在",$AJ$6,J32)</f>
        <v>0</v>
      </c>
      <c r="BM31" s="38">
        <v>2</v>
      </c>
      <c r="BN31" s="47">
        <f>IF(DAY(J31)&lt;=15,J31-DAY(J31)+1,J31-DAY(J31)+16)</f>
        <v>1</v>
      </c>
      <c r="BO31" s="47">
        <f>IF(DAY(BN31)=1,BN31+15,BX31)</f>
        <v>16</v>
      </c>
      <c r="BP31" s="48"/>
      <c r="BQ31" s="116">
        <f>IF(CG31&gt;=16,CE31,IF(J32="現在",$AJ$6-CG31+15,J32-CG31+15))</f>
        <v>15</v>
      </c>
      <c r="BR31" s="49">
        <f>IF(DAY(BQ31)=15,BQ31-DAY(BQ31),BQ31-DAY(BQ31)+15)</f>
        <v>0</v>
      </c>
      <c r="BS31" s="48"/>
      <c r="BT31" s="48"/>
      <c r="BU31" s="46">
        <f>YEAR(J31)</f>
        <v>1900</v>
      </c>
      <c r="BV31" s="50">
        <f>MONTH(J31)+1</f>
        <v>2</v>
      </c>
      <c r="BW31" s="51" t="str">
        <f>CONCATENATE(BU31,"/",BV31,"/",1)</f>
        <v>1900/2/1</v>
      </c>
      <c r="BX31" s="51">
        <f>BW31+1-1</f>
        <v>32</v>
      </c>
      <c r="BY31" s="51">
        <f>BW31-1</f>
        <v>31</v>
      </c>
      <c r="BZ31" s="46">
        <f>DAY(BY31)</f>
        <v>31</v>
      </c>
      <c r="CA31" s="46">
        <f>DAY(J31)</f>
        <v>0</v>
      </c>
      <c r="CB31" s="46">
        <f>YEAR(BL31)</f>
        <v>1900</v>
      </c>
      <c r="CC31" s="50">
        <f>IF(MONTH(BL31)=12,MONTH(BL31)-12+1,MONTH(BL31)+1)</f>
        <v>2</v>
      </c>
      <c r="CD31" s="51" t="str">
        <f>IF(CC31=1,CONCATENATE(CB31+1,"/",CC31,"/",1),CONCATENATE(CB31,"/",CC31,"/",1))</f>
        <v>1900/2/1</v>
      </c>
      <c r="CE31" s="51">
        <f>CD31-1</f>
        <v>31</v>
      </c>
      <c r="CF31" s="46">
        <f>DAY(CE31)</f>
        <v>31</v>
      </c>
      <c r="CG31" s="46">
        <f>DAY(BL31)</f>
        <v>0</v>
      </c>
    </row>
    <row r="32" spans="1:83" ht="12.75" customHeight="1">
      <c r="A32" s="307"/>
      <c r="B32" s="436"/>
      <c r="C32" s="437"/>
      <c r="D32" s="437"/>
      <c r="E32" s="437"/>
      <c r="F32" s="437"/>
      <c r="G32" s="438"/>
      <c r="H32" s="2" t="s">
        <v>21</v>
      </c>
      <c r="I32" s="2"/>
      <c r="J32" s="292"/>
      <c r="K32" s="293"/>
      <c r="L32" s="264"/>
      <c r="M32" s="251"/>
      <c r="N32" s="253"/>
      <c r="O32" s="289"/>
      <c r="P32" s="251"/>
      <c r="Q32" s="300"/>
      <c r="R32" s="105"/>
      <c r="S32" s="264"/>
      <c r="T32" s="251"/>
      <c r="U32" s="253"/>
      <c r="V32"/>
      <c r="Z32" s="46"/>
      <c r="AA32" s="46"/>
      <c r="AB32" s="46"/>
      <c r="AC32" s="119"/>
      <c r="AE32" s="294"/>
      <c r="AF32" s="296"/>
      <c r="AG32" s="298"/>
      <c r="AH32" s="284"/>
      <c r="AI32" s="286"/>
      <c r="AJ32" s="165"/>
      <c r="AK32"/>
      <c r="AL32"/>
      <c r="AM32" s="40"/>
      <c r="AN32" s="40"/>
      <c r="AO32" s="41"/>
      <c r="AP32" s="37"/>
      <c r="AQ32" s="38"/>
      <c r="AR32" s="39"/>
      <c r="AS32" s="40"/>
      <c r="AT32" s="40"/>
      <c r="AU32" s="41"/>
      <c r="AV32" s="37"/>
      <c r="AW32" s="38"/>
      <c r="AX32" s="39"/>
      <c r="AY32" s="40"/>
      <c r="AZ32" s="40"/>
      <c r="BA32" s="41"/>
      <c r="BB32" s="37"/>
      <c r="BC32" s="38"/>
      <c r="BD32" s="38"/>
      <c r="BE32" s="40"/>
      <c r="BF32" s="40"/>
      <c r="BG32" s="41"/>
      <c r="BH32" s="37"/>
      <c r="BI32" s="38"/>
      <c r="BJ32" s="39"/>
      <c r="BK32" s="38"/>
      <c r="BL32" s="45"/>
      <c r="BM32" s="38"/>
      <c r="BN32" s="47"/>
      <c r="BO32" s="47"/>
      <c r="BP32" s="48"/>
      <c r="BQ32" s="49"/>
      <c r="BR32" s="49"/>
      <c r="BS32" s="48"/>
      <c r="BT32" s="48"/>
      <c r="BV32" s="50"/>
      <c r="BW32" s="51"/>
      <c r="BX32" s="51"/>
      <c r="BY32" s="51"/>
      <c r="CC32" s="50"/>
      <c r="CD32" s="51"/>
      <c r="CE32" s="51"/>
    </row>
    <row r="33" spans="1:85" ht="12.75" customHeight="1">
      <c r="A33" s="265"/>
      <c r="B33" s="433"/>
      <c r="C33" s="434"/>
      <c r="D33" s="434"/>
      <c r="E33" s="434"/>
      <c r="F33" s="434"/>
      <c r="G33" s="435"/>
      <c r="H33" s="1" t="s">
        <v>20</v>
      </c>
      <c r="I33" s="7"/>
      <c r="J33" s="304"/>
      <c r="K33" s="305"/>
      <c r="L33" s="263">
        <f>IF($J33&lt;&gt;"",IF($AI33="0-",AS33,IF($AI33="+0",AY33,IF($AI33="+-",BE33,AM33))),"")</f>
      </c>
      <c r="M33" s="250">
        <f>IF($J33&lt;&gt;"",IF($AI33="0-",AT33,IF($AI33="+0",AZ33,IF($AI33="+-",BF33,AN33))),"")</f>
      </c>
      <c r="N33" s="252">
        <f>IF($J33&lt;&gt;"",IF($AI33="0-",AU33,IF($AI33="+0",BA33,IF($AI33="+-",BG33,AO33))),"")</f>
      </c>
      <c r="O33" s="288">
        <f>IF($R34="","",ROUNDDOWN($AG33/12,0))</f>
      </c>
      <c r="P33" s="250">
        <f>IF($R34="","",ROUNDDOWN(MOD($AG33,12),0))</f>
      </c>
      <c r="Q33" s="299">
        <f>IF($R34="","",IF((MOD($AG33,12)-$P33)&gt;=0.5,"半",0))</f>
      </c>
      <c r="R33" s="104"/>
      <c r="S33" s="263">
        <f>IF($R34="","",ROUNDDOWN($AG33*($R33/$R34)/12,0))</f>
      </c>
      <c r="T33" s="250">
        <f>IF($R34="","",ROUNDDOWN(MOD($AG33*($R33/$R34),12),0))</f>
      </c>
      <c r="U33" s="252">
        <f>IF(R34="","",IF((MOD($AG33*($R33/$R34),12)-$T33)&gt;=0.5,"半",0))</f>
      </c>
      <c r="V33"/>
      <c r="Z33" s="46"/>
      <c r="AA33" s="46"/>
      <c r="AB33" s="46"/>
      <c r="AC33" s="119"/>
      <c r="AE33" s="294"/>
      <c r="AF33" s="296"/>
      <c r="AG33" s="298">
        <f>IF(OR($AE33&lt;&gt;$AE35,$AE35=""),SUMIF($AE$13:$AE$125,$AE33,$AH$13:$AH$125),"")</f>
        <v>0</v>
      </c>
      <c r="AH33" s="284" t="e">
        <f>IF(AF33=2,0,L33*12+M33+COUNTIF(N33:N33,"半")*0.5)</f>
        <v>#VALUE!</v>
      </c>
      <c r="AI33" s="285"/>
      <c r="AJ33" s="291">
        <f>IF(AI33&lt;&gt;"",VLOOKUP(AI33,$AK$13:$AL$16,2),"")</f>
      </c>
      <c r="AK33"/>
      <c r="AL33"/>
      <c r="AM33" s="40">
        <f>IF(AQ33&gt;=12,DATEDIF(BN33,BQ33,"y")+1,DATEDIF(BN33,BQ33,"y"))</f>
        <v>0</v>
      </c>
      <c r="AN33" s="40">
        <f>IF(AQ33&gt;=12,AQ33-12,AQ33)</f>
        <v>0</v>
      </c>
      <c r="AO33" s="41" t="str">
        <f>IF(AR33&lt;=15,"半",0)</f>
        <v>半</v>
      </c>
      <c r="AP33" s="54">
        <f>DATEDIF(BN33,BQ33,"y")</f>
        <v>0</v>
      </c>
      <c r="AQ33" s="55">
        <f>IF(AR33&gt;=16,DATEDIF(BN33,BQ33,"ym")+1,DATEDIF(BN33,BQ33,"ym"))</f>
        <v>0</v>
      </c>
      <c r="AR33" s="56">
        <f>DATEDIF(BN33,BQ33,"md")</f>
        <v>14</v>
      </c>
      <c r="AS33" s="40" t="e">
        <f>IF(AW33&gt;=12,DATEDIF(BN33,BR33,"y")+1,DATEDIF(BN33,BR33,"y"))</f>
        <v>#NUM!</v>
      </c>
      <c r="AT33" s="40" t="e">
        <f>IF(AW33&gt;=12,AW33-12,AW33)</f>
        <v>#NUM!</v>
      </c>
      <c r="AU33" s="41" t="e">
        <f>IF(AX33&lt;=15,"半",0)</f>
        <v>#NUM!</v>
      </c>
      <c r="AV33" s="54" t="e">
        <f>DATEDIF(BN33,BR33,"y")</f>
        <v>#NUM!</v>
      </c>
      <c r="AW33" s="55" t="e">
        <f>IF(AX33&gt;=16,DATEDIF(BN33,BR33,"ym")+1,DATEDIF(BN33,BR33,"ym"))</f>
        <v>#NUM!</v>
      </c>
      <c r="AX33" s="56" t="e">
        <f>DATEDIF(BN33,BR33,"md")</f>
        <v>#NUM!</v>
      </c>
      <c r="AY33" s="40" t="e">
        <f>IF(BC33&gt;=12,DATEDIF(BO33,BQ33,"y")+1,DATEDIF(BO33,BQ33,"y"))</f>
        <v>#NUM!</v>
      </c>
      <c r="AZ33" s="40" t="e">
        <f>IF(BC33&gt;=12,BC33-12,BC33)</f>
        <v>#NUM!</v>
      </c>
      <c r="BA33" s="41" t="e">
        <f>IF(BD33&lt;=15,"半",0)</f>
        <v>#NUM!</v>
      </c>
      <c r="BB33" s="54" t="e">
        <f>DATEDIF(BO33,BQ33,"y")</f>
        <v>#NUM!</v>
      </c>
      <c r="BC33" s="55" t="e">
        <f>IF(BD33&gt;=16,DATEDIF(BO33,BQ33,"ym")+1,DATEDIF(BO33,BQ33,"ym"))</f>
        <v>#NUM!</v>
      </c>
      <c r="BD33" s="55" t="e">
        <f>DATEDIF(BO33,BQ33,"md")</f>
        <v>#NUM!</v>
      </c>
      <c r="BE33" s="40" t="e">
        <f>IF(BI33&gt;=12,DATEDIF(BO33,BR33,"y")+1,DATEDIF(BO33,BR33,"y"))</f>
        <v>#NUM!</v>
      </c>
      <c r="BF33" s="40" t="e">
        <f>IF(BI33&gt;=12,BI33-12,BI33)</f>
        <v>#NUM!</v>
      </c>
      <c r="BG33" s="41" t="e">
        <f>IF(BJ33&lt;=15,"半",0)</f>
        <v>#NUM!</v>
      </c>
      <c r="BH33" s="54" t="e">
        <f>DATEDIF(BO33,BR33,"y")</f>
        <v>#NUM!</v>
      </c>
      <c r="BI33" s="55" t="e">
        <f>IF(BJ33&gt;=16,DATEDIF(BO33,BR33,"ym")+1,DATEDIF(BO33,BR33,"ym"))</f>
        <v>#NUM!</v>
      </c>
      <c r="BJ33" s="56" t="e">
        <f>DATEDIF(BO33,BR33,"md")</f>
        <v>#NUM!</v>
      </c>
      <c r="BK33" s="38"/>
      <c r="BL33" s="45">
        <f>IF(J34="現在",$AJ$6,J34)</f>
        <v>0</v>
      </c>
      <c r="BM33" s="38">
        <v>0</v>
      </c>
      <c r="BN33" s="47">
        <f>IF(DAY(J33)&lt;=15,J33-DAY(J33)+1,J33-DAY(J33)+16)</f>
        <v>1</v>
      </c>
      <c r="BO33" s="47">
        <f>IF(DAY(BN33)=1,BN33+15,BX33)</f>
        <v>16</v>
      </c>
      <c r="BP33" s="48"/>
      <c r="BQ33" s="116">
        <f>IF(CG33&gt;=16,CE33,IF(J34="現在",$AJ$6-CG33+15,J34-CG33+15))</f>
        <v>15</v>
      </c>
      <c r="BR33" s="49">
        <f>IF(DAY(BQ33)=15,BQ33-DAY(BQ33),BQ33-DAY(BQ33)+15)</f>
        <v>0</v>
      </c>
      <c r="BS33" s="48"/>
      <c r="BT33" s="48"/>
      <c r="BU33" s="46">
        <f>YEAR(J33)</f>
        <v>1900</v>
      </c>
      <c r="BV33" s="50">
        <f>MONTH(J33)+1</f>
        <v>2</v>
      </c>
      <c r="BW33" s="51" t="str">
        <f>CONCATENATE(BU33,"/",BV33,"/",1)</f>
        <v>1900/2/1</v>
      </c>
      <c r="BX33" s="51">
        <f>BW33+1-1</f>
        <v>32</v>
      </c>
      <c r="BY33" s="51">
        <f>BW33-1</f>
        <v>31</v>
      </c>
      <c r="BZ33" s="46">
        <f>DAY(BY33)</f>
        <v>31</v>
      </c>
      <c r="CA33" s="46">
        <f>DAY(J33)</f>
        <v>0</v>
      </c>
      <c r="CB33" s="46">
        <f>YEAR(BL33)</f>
        <v>1900</v>
      </c>
      <c r="CC33" s="50">
        <f>IF(MONTH(BL33)=12,MONTH(BL33)-12+1,MONTH(BL33)+1)</f>
        <v>2</v>
      </c>
      <c r="CD33" s="51" t="str">
        <f>IF(CC33=1,CONCATENATE(CB33+1,"/",CC33,"/",1),CONCATENATE(CB33,"/",CC33,"/",1))</f>
        <v>1900/2/1</v>
      </c>
      <c r="CE33" s="51">
        <f>CD33-1</f>
        <v>31</v>
      </c>
      <c r="CF33" s="46">
        <f>DAY(CE33)</f>
        <v>31</v>
      </c>
      <c r="CG33" s="46">
        <f>DAY(BL33)</f>
        <v>0</v>
      </c>
    </row>
    <row r="34" spans="1:83" ht="12.75" customHeight="1">
      <c r="A34" s="307"/>
      <c r="B34" s="436"/>
      <c r="C34" s="437"/>
      <c r="D34" s="437"/>
      <c r="E34" s="437"/>
      <c r="F34" s="437"/>
      <c r="G34" s="438"/>
      <c r="H34" s="2" t="s">
        <v>21</v>
      </c>
      <c r="I34" s="2"/>
      <c r="J34" s="292"/>
      <c r="K34" s="293"/>
      <c r="L34" s="264"/>
      <c r="M34" s="251"/>
      <c r="N34" s="253"/>
      <c r="O34" s="289"/>
      <c r="P34" s="251"/>
      <c r="Q34" s="300"/>
      <c r="R34" s="105"/>
      <c r="S34" s="264"/>
      <c r="T34" s="251"/>
      <c r="U34" s="253"/>
      <c r="V34"/>
      <c r="Z34" s="46"/>
      <c r="AA34" s="46"/>
      <c r="AB34" s="46"/>
      <c r="AC34" s="119"/>
      <c r="AE34" s="294"/>
      <c r="AF34" s="296"/>
      <c r="AG34" s="298"/>
      <c r="AH34" s="284"/>
      <c r="AI34" s="286"/>
      <c r="AJ34" s="165"/>
      <c r="AK34"/>
      <c r="AL34"/>
      <c r="AM34" s="40"/>
      <c r="AN34" s="40"/>
      <c r="AO34" s="41"/>
      <c r="AP34" s="37"/>
      <c r="AQ34" s="38"/>
      <c r="AR34" s="39"/>
      <c r="AS34" s="40"/>
      <c r="AT34" s="40"/>
      <c r="AU34" s="41"/>
      <c r="AV34" s="37"/>
      <c r="AW34" s="38"/>
      <c r="AX34" s="39"/>
      <c r="AY34" s="40"/>
      <c r="AZ34" s="40"/>
      <c r="BA34" s="41"/>
      <c r="BB34" s="37"/>
      <c r="BC34" s="38"/>
      <c r="BD34" s="38"/>
      <c r="BE34" s="40"/>
      <c r="BF34" s="40"/>
      <c r="BG34" s="41"/>
      <c r="BH34" s="37"/>
      <c r="BI34" s="38"/>
      <c r="BJ34" s="39"/>
      <c r="BK34" s="38"/>
      <c r="BL34" s="45"/>
      <c r="BM34" s="38"/>
      <c r="BN34" s="47"/>
      <c r="BO34" s="47"/>
      <c r="BP34" s="48"/>
      <c r="BQ34" s="49"/>
      <c r="BR34" s="49"/>
      <c r="BS34" s="48"/>
      <c r="BT34" s="48"/>
      <c r="BV34" s="50"/>
      <c r="BW34" s="51"/>
      <c r="BX34" s="51"/>
      <c r="BY34" s="51"/>
      <c r="CC34" s="50"/>
      <c r="CD34" s="51"/>
      <c r="CE34" s="51"/>
    </row>
    <row r="35" spans="1:85" ht="12.75" customHeight="1">
      <c r="A35" s="265"/>
      <c r="B35" s="433"/>
      <c r="C35" s="434"/>
      <c r="D35" s="434"/>
      <c r="E35" s="434"/>
      <c r="F35" s="434"/>
      <c r="G35" s="435"/>
      <c r="H35" s="1" t="s">
        <v>20</v>
      </c>
      <c r="I35" s="7"/>
      <c r="J35" s="304"/>
      <c r="K35" s="305"/>
      <c r="L35" s="259">
        <f>IF($J35&lt;&gt;"",IF($AI35="0-",AS35,IF($AI35="+0",AY35,IF($AI35="+-",BE35,AM35))),"")</f>
      </c>
      <c r="M35" s="250">
        <f>IF($J35&lt;&gt;"",IF($AI35="0-",AT35,IF($AI35="+0",AZ35,IF($AI35="+-",BF35,AN35))),"")</f>
      </c>
      <c r="N35" s="259">
        <f>IF($J35&lt;&gt;"",IF($AI35="0-",AU35,IF($AI35="+0",BA35,IF($AI35="+-",BG35,AO35))),"")</f>
      </c>
      <c r="O35" s="288">
        <f>IF($R36="","",ROUNDDOWN($AG35/12,0))</f>
      </c>
      <c r="P35" s="250">
        <f>IF($R36="","",ROUNDDOWN(MOD($AG35,12),0))</f>
      </c>
      <c r="Q35" s="299">
        <f>IF($R36="","",IF((MOD($AG35,12)-$P35)&gt;=0.5,"半",0))</f>
      </c>
      <c r="R35" s="145"/>
      <c r="S35" s="263">
        <f>IF($R36="","",ROUNDDOWN($AG35*($R35/$R36)/12,0))</f>
      </c>
      <c r="T35" s="250">
        <f>IF($R36="","",ROUNDDOWN(MOD($AG35*($R35/$R36),12),0))</f>
      </c>
      <c r="U35" s="252">
        <f>IF(R36="","",IF((MOD($AG35*($R35/$R36),12)-$T35)&gt;=0.5,"半",0))</f>
      </c>
      <c r="V35"/>
      <c r="Z35" s="46"/>
      <c r="AA35" s="46"/>
      <c r="AB35" s="46"/>
      <c r="AC35" s="119"/>
      <c r="AE35" s="294"/>
      <c r="AF35" s="296"/>
      <c r="AG35" s="298">
        <f>IF(OR($AE35&lt;&gt;$AE37,$AE37=""),SUMIF($AE$13:$AE$125,$AE35,$AH$13:$AH$125),"")</f>
        <v>0</v>
      </c>
      <c r="AH35" s="284" t="e">
        <f>IF(AF35=2,0,L35*12+M35+COUNTIF(N35:N35,"半")*0.5)</f>
        <v>#VALUE!</v>
      </c>
      <c r="AI35" s="285"/>
      <c r="AJ35" s="291">
        <f>IF(AI35&lt;&gt;"",VLOOKUP(AI35,$AK$13:$AL$16,2),"")</f>
      </c>
      <c r="AK35"/>
      <c r="AL35"/>
      <c r="AM35" s="40">
        <f>IF(AQ35&gt;=12,DATEDIF(BN35,BQ35,"y")+1,DATEDIF(BN35,BQ35,"y"))</f>
        <v>0</v>
      </c>
      <c r="AN35" s="40">
        <f>IF(AQ35&gt;=12,AQ35-12,AQ35)</f>
        <v>0</v>
      </c>
      <c r="AO35" s="41" t="str">
        <f>IF(AR35&lt;=15,"半",0)</f>
        <v>半</v>
      </c>
      <c r="AP35" s="37">
        <f>DATEDIF(BN35,BQ35,"y")</f>
        <v>0</v>
      </c>
      <c r="AQ35" s="38">
        <f>IF(AR35&gt;=16,DATEDIF(BN35,BQ35,"ym")+1,DATEDIF(BN35,BQ35,"ym"))</f>
        <v>0</v>
      </c>
      <c r="AR35" s="39">
        <f>DATEDIF(BN35,BQ35,"md")</f>
        <v>14</v>
      </c>
      <c r="AS35" s="40" t="e">
        <f>IF(AW35&gt;=12,DATEDIF(BN35,BR35,"y")+1,DATEDIF(BN35,BR35,"y"))</f>
        <v>#NUM!</v>
      </c>
      <c r="AT35" s="40" t="e">
        <f>IF(AW35&gt;=12,AW35-12,AW35)</f>
        <v>#NUM!</v>
      </c>
      <c r="AU35" s="41" t="e">
        <f>IF(AX35&lt;=15,"半",0)</f>
        <v>#NUM!</v>
      </c>
      <c r="AV35" s="37" t="e">
        <f>DATEDIF(BN35,BR35,"y")</f>
        <v>#NUM!</v>
      </c>
      <c r="AW35" s="38" t="e">
        <f>IF(AX35&gt;=16,DATEDIF(BN35,BR35,"ym")+1,DATEDIF(BN35,BR35,"ym"))</f>
        <v>#NUM!</v>
      </c>
      <c r="AX35" s="39" t="e">
        <f>DATEDIF(BN35,BR35,"md")</f>
        <v>#NUM!</v>
      </c>
      <c r="AY35" s="40" t="e">
        <f>IF(BC35&gt;=12,DATEDIF(BO35,BQ35,"y")+1,DATEDIF(BO35,BQ35,"y"))</f>
        <v>#NUM!</v>
      </c>
      <c r="AZ35" s="40" t="e">
        <f>IF(BC35&gt;=12,BC35-12,BC35)</f>
        <v>#NUM!</v>
      </c>
      <c r="BA35" s="41" t="e">
        <f>IF(BD35&lt;=15,"半",0)</f>
        <v>#NUM!</v>
      </c>
      <c r="BB35" s="37" t="e">
        <f>DATEDIF(BO35,BQ35,"y")</f>
        <v>#NUM!</v>
      </c>
      <c r="BC35" s="38" t="e">
        <f>IF(BD35&gt;=16,DATEDIF(BO35,BQ35,"ym")+1,DATEDIF(BO35,BQ35,"ym"))</f>
        <v>#NUM!</v>
      </c>
      <c r="BD35" s="38" t="e">
        <f>DATEDIF(BO35,BQ35,"md")</f>
        <v>#NUM!</v>
      </c>
      <c r="BE35" s="40" t="e">
        <f>IF(BI35&gt;=12,DATEDIF(BO35,BR35,"y")+1,DATEDIF(BO35,BR35,"y"))</f>
        <v>#NUM!</v>
      </c>
      <c r="BF35" s="40" t="e">
        <f>IF(BI35&gt;=12,BI35-12,BI35)</f>
        <v>#NUM!</v>
      </c>
      <c r="BG35" s="41" t="e">
        <f>IF(BJ35&lt;=15,"半",0)</f>
        <v>#NUM!</v>
      </c>
      <c r="BH35" s="37" t="e">
        <f>DATEDIF(BO35,BR35,"y")</f>
        <v>#NUM!</v>
      </c>
      <c r="BI35" s="38" t="e">
        <f>IF(BJ35&gt;=16,DATEDIF(BO35,BR35,"ym")+1,DATEDIF(BO35,BR35,"ym"))</f>
        <v>#NUM!</v>
      </c>
      <c r="BJ35" s="39" t="e">
        <f>DATEDIF(BO35,BR35,"md")</f>
        <v>#NUM!</v>
      </c>
      <c r="BK35" s="38"/>
      <c r="BL35" s="45">
        <f>IF(J36="現在",$AJ$6,J36)</f>
        <v>0</v>
      </c>
      <c r="BM35" s="38">
        <v>1</v>
      </c>
      <c r="BN35" s="47">
        <f>IF(DAY(J35)&lt;=15,J35-DAY(J35)+1,J35-DAY(J35)+16)</f>
        <v>1</v>
      </c>
      <c r="BO35" s="47">
        <f>IF(DAY(BN35)=1,BN35+15,BX35)</f>
        <v>16</v>
      </c>
      <c r="BP35" s="48"/>
      <c r="BQ35" s="116">
        <f>IF(CG35&gt;=16,CE35,IF(J36="現在",$AJ$6-CG35+15,J36-CG35+15))</f>
        <v>15</v>
      </c>
      <c r="BR35" s="49">
        <f>IF(DAY(BQ35)=15,BQ35-DAY(BQ35),BQ35-DAY(BQ35)+15)</f>
        <v>0</v>
      </c>
      <c r="BS35" s="48"/>
      <c r="BT35" s="48"/>
      <c r="BU35" s="46">
        <f>YEAR(J35)</f>
        <v>1900</v>
      </c>
      <c r="BV35" s="50">
        <f>MONTH(J35)+1</f>
        <v>2</v>
      </c>
      <c r="BW35" s="51" t="str">
        <f>CONCATENATE(BU35,"/",BV35,"/",1)</f>
        <v>1900/2/1</v>
      </c>
      <c r="BX35" s="51">
        <f>BW35+1-1</f>
        <v>32</v>
      </c>
      <c r="BY35" s="51">
        <f>BW35-1</f>
        <v>31</v>
      </c>
      <c r="BZ35" s="46">
        <f>DAY(BY35)</f>
        <v>31</v>
      </c>
      <c r="CA35" s="46">
        <f>DAY(J35)</f>
        <v>0</v>
      </c>
      <c r="CB35" s="46">
        <f>YEAR(BL35)</f>
        <v>1900</v>
      </c>
      <c r="CC35" s="50">
        <f>IF(MONTH(BL35)=12,MONTH(BL35)-12+1,MONTH(BL35)+1)</f>
        <v>2</v>
      </c>
      <c r="CD35" s="51" t="str">
        <f>IF(CC35=1,CONCATENATE(CB35+1,"/",CC35,"/",1),CONCATENATE(CB35,"/",CC35,"/",1))</f>
        <v>1900/2/1</v>
      </c>
      <c r="CE35" s="51">
        <f>CD35-1</f>
        <v>31</v>
      </c>
      <c r="CF35" s="46">
        <f>DAY(CE35)</f>
        <v>31</v>
      </c>
      <c r="CG35" s="46">
        <f>DAY(BL35)</f>
        <v>0</v>
      </c>
    </row>
    <row r="36" spans="1:83" ht="12.75" customHeight="1">
      <c r="A36" s="307"/>
      <c r="B36" s="436"/>
      <c r="C36" s="437"/>
      <c r="D36" s="437"/>
      <c r="E36" s="437"/>
      <c r="F36" s="437"/>
      <c r="G36" s="438"/>
      <c r="H36" s="2" t="s">
        <v>21</v>
      </c>
      <c r="I36" s="2"/>
      <c r="J36" s="292"/>
      <c r="K36" s="293"/>
      <c r="L36" s="287"/>
      <c r="M36" s="251"/>
      <c r="N36" s="287"/>
      <c r="O36" s="289"/>
      <c r="P36" s="251"/>
      <c r="Q36" s="300"/>
      <c r="R36" s="105"/>
      <c r="S36" s="264"/>
      <c r="T36" s="251"/>
      <c r="U36" s="253"/>
      <c r="V36"/>
      <c r="Z36" s="46"/>
      <c r="AA36" s="46"/>
      <c r="AB36" s="46"/>
      <c r="AC36" s="120"/>
      <c r="AE36" s="294"/>
      <c r="AF36" s="296"/>
      <c r="AG36" s="298"/>
      <c r="AH36" s="284"/>
      <c r="AI36" s="286"/>
      <c r="AJ36" s="165"/>
      <c r="AK36"/>
      <c r="AL36"/>
      <c r="AM36" s="40"/>
      <c r="AN36" s="40"/>
      <c r="AO36" s="41"/>
      <c r="AP36" s="37"/>
      <c r="AQ36" s="38"/>
      <c r="AR36" s="39"/>
      <c r="AS36" s="40"/>
      <c r="AT36" s="40"/>
      <c r="AU36" s="41"/>
      <c r="AV36" s="37"/>
      <c r="AW36" s="38"/>
      <c r="AX36" s="39"/>
      <c r="AY36" s="40"/>
      <c r="AZ36" s="40"/>
      <c r="BA36" s="41"/>
      <c r="BB36" s="37"/>
      <c r="BC36" s="38"/>
      <c r="BD36" s="38"/>
      <c r="BE36" s="40"/>
      <c r="BF36" s="40"/>
      <c r="BG36" s="41"/>
      <c r="BH36" s="37"/>
      <c r="BI36" s="38"/>
      <c r="BJ36" s="39"/>
      <c r="BK36" s="38"/>
      <c r="BL36" s="45"/>
      <c r="BM36" s="38"/>
      <c r="BN36" s="47"/>
      <c r="BO36" s="47"/>
      <c r="BP36" s="48"/>
      <c r="BQ36" s="49"/>
      <c r="BR36" s="49"/>
      <c r="BS36" s="48"/>
      <c r="BT36" s="48"/>
      <c r="BV36" s="50"/>
      <c r="BW36" s="51"/>
      <c r="BX36" s="51"/>
      <c r="BY36" s="51"/>
      <c r="CC36" s="50"/>
      <c r="CD36" s="51"/>
      <c r="CE36" s="51"/>
    </row>
    <row r="37" spans="1:85" ht="12.75" customHeight="1">
      <c r="A37" s="265"/>
      <c r="B37" s="433"/>
      <c r="C37" s="434"/>
      <c r="D37" s="434"/>
      <c r="E37" s="434"/>
      <c r="F37" s="434"/>
      <c r="G37" s="435"/>
      <c r="H37" s="1" t="s">
        <v>20</v>
      </c>
      <c r="I37" s="7"/>
      <c r="J37" s="304"/>
      <c r="K37" s="305"/>
      <c r="L37" s="279">
        <f>IF($J37&lt;&gt;"",IF($AI37="0-",AS37,IF($AI37="+0",AY37,IF($AI37="+-",BE37,AM37))),"")</f>
      </c>
      <c r="M37" s="250">
        <f>IF($J37&lt;&gt;"",IF($AI37="0-",AT37,IF($AI37="+0",AZ37,IF($AI37="+-",BF37,AN37))),"")</f>
      </c>
      <c r="N37" s="259">
        <f>IF($J37&lt;&gt;"",IF($AI37="0-",AU37,IF($AI37="+0",BA37,IF($AI37="+-",BG37,AO37))),"")</f>
      </c>
      <c r="O37" s="288">
        <f>IF($R38="","",ROUNDDOWN($AG37/12,0))</f>
      </c>
      <c r="P37" s="250">
        <f>IF($R38="","",ROUNDDOWN(MOD($AG37,12),0))</f>
      </c>
      <c r="Q37" s="299">
        <f>IF($R38="","",IF((MOD($AG37,12)-$P37)&gt;=0.5,"半",0))</f>
      </c>
      <c r="R37" s="104"/>
      <c r="S37" s="263">
        <f>IF($R38="","",ROUNDDOWN($AG37*($R37/$R38)/12,0))</f>
      </c>
      <c r="T37" s="250">
        <f>IF($R38="","",ROUNDDOWN(MOD($AG37*($R37/$R38),12),0))</f>
      </c>
      <c r="U37" s="252">
        <f>IF(R38="","",IF((MOD($AG37*($R37/$R38),12)-$T37)&gt;=0.5,"半",0))</f>
      </c>
      <c r="V37"/>
      <c r="Z37" s="46"/>
      <c r="AA37" s="46"/>
      <c r="AB37" s="46"/>
      <c r="AC37" s="120"/>
      <c r="AE37" s="294"/>
      <c r="AF37" s="296"/>
      <c r="AG37" s="298">
        <f>IF(OR($AE37&lt;&gt;$AE39,$AE39=""),SUMIF($AE$13:$AE$125,$AE37,$AH$13:$AH$125),"")</f>
        <v>0</v>
      </c>
      <c r="AH37" s="284" t="e">
        <f>IF(AF37=2,0,L37*12+M37+COUNTIF(N37:N37,"半")*0.5)</f>
        <v>#VALUE!</v>
      </c>
      <c r="AI37" s="285"/>
      <c r="AJ37" s="291">
        <f>IF(AI37&lt;&gt;"",VLOOKUP(AI37,$AK$13:$AL$16,2),"")</f>
      </c>
      <c r="AK37"/>
      <c r="AL37"/>
      <c r="AM37" s="40">
        <f>IF(AQ37&gt;=12,DATEDIF(BN37,BQ37,"y")+1,DATEDIF(BN37,BQ37,"y"))</f>
        <v>0</v>
      </c>
      <c r="AN37" s="40">
        <f>IF(AQ37&gt;=12,AQ37-12,AQ37)</f>
        <v>0</v>
      </c>
      <c r="AO37" s="41" t="str">
        <f>IF(AR37&lt;=15,"半",0)</f>
        <v>半</v>
      </c>
      <c r="AP37" s="37">
        <f>DATEDIF(BN37,BQ37,"y")</f>
        <v>0</v>
      </c>
      <c r="AQ37" s="38">
        <f>IF(AR37&gt;=16,DATEDIF(BN37,BQ37,"ym")+1,DATEDIF(BN37,BQ37,"ym"))</f>
        <v>0</v>
      </c>
      <c r="AR37" s="39">
        <f>DATEDIF(BN37,BQ37,"md")</f>
        <v>14</v>
      </c>
      <c r="AS37" s="40" t="e">
        <f>IF(AW37&gt;=12,DATEDIF(BN37,BR37,"y")+1,DATEDIF(BN37,BR37,"y"))</f>
        <v>#NUM!</v>
      </c>
      <c r="AT37" s="40" t="e">
        <f>IF(AW37&gt;=12,AW37-12,AW37)</f>
        <v>#NUM!</v>
      </c>
      <c r="AU37" s="41" t="e">
        <f>IF(AX37&lt;=15,"半",0)</f>
        <v>#NUM!</v>
      </c>
      <c r="AV37" s="37" t="e">
        <f>DATEDIF(BN37,BR37,"y")</f>
        <v>#NUM!</v>
      </c>
      <c r="AW37" s="38" t="e">
        <f>IF(AX37&gt;=16,DATEDIF(BN37,BR37,"ym")+1,DATEDIF(BN37,BR37,"ym"))</f>
        <v>#NUM!</v>
      </c>
      <c r="AX37" s="39" t="e">
        <f>DATEDIF(BN37,BR37,"md")</f>
        <v>#NUM!</v>
      </c>
      <c r="AY37" s="40" t="e">
        <f>IF(BC37&gt;=12,DATEDIF(BO37,BQ37,"y")+1,DATEDIF(BO37,BQ37,"y"))</f>
        <v>#NUM!</v>
      </c>
      <c r="AZ37" s="40" t="e">
        <f>IF(BC37&gt;=12,BC37-12,BC37)</f>
        <v>#NUM!</v>
      </c>
      <c r="BA37" s="41" t="e">
        <f>IF(BD37&lt;=15,"半",0)</f>
        <v>#NUM!</v>
      </c>
      <c r="BB37" s="37" t="e">
        <f>DATEDIF(BO37,BQ37,"y")</f>
        <v>#NUM!</v>
      </c>
      <c r="BC37" s="38" t="e">
        <f>IF(BD37&gt;=16,DATEDIF(BO37,BQ37,"ym")+1,DATEDIF(BO37,BQ37,"ym"))</f>
        <v>#NUM!</v>
      </c>
      <c r="BD37" s="38" t="e">
        <f>DATEDIF(BO37,BQ37,"md")</f>
        <v>#NUM!</v>
      </c>
      <c r="BE37" s="40" t="e">
        <f>IF(BI37&gt;=12,DATEDIF(BO37,BR37,"y")+1,DATEDIF(BO37,BR37,"y"))</f>
        <v>#NUM!</v>
      </c>
      <c r="BF37" s="40" t="e">
        <f>IF(BI37&gt;=12,BI37-12,BI37)</f>
        <v>#NUM!</v>
      </c>
      <c r="BG37" s="41" t="e">
        <f>IF(BJ37&lt;=15,"半",0)</f>
        <v>#NUM!</v>
      </c>
      <c r="BH37" s="37" t="e">
        <f>DATEDIF(BO37,BR37,"y")</f>
        <v>#NUM!</v>
      </c>
      <c r="BI37" s="38" t="e">
        <f>IF(BJ37&gt;=16,DATEDIF(BO37,BR37,"ym")+1,DATEDIF(BO37,BR37,"ym"))</f>
        <v>#NUM!</v>
      </c>
      <c r="BJ37" s="39" t="e">
        <f>DATEDIF(BO37,BR37,"md")</f>
        <v>#NUM!</v>
      </c>
      <c r="BK37" s="38"/>
      <c r="BL37" s="45">
        <f>IF(J38="現在",$AJ$6,J38)</f>
        <v>0</v>
      </c>
      <c r="BM37" s="38">
        <v>2</v>
      </c>
      <c r="BN37" s="47">
        <f>IF(DAY(J37)&lt;=15,J37-DAY(J37)+1,J37-DAY(J37)+16)</f>
        <v>1</v>
      </c>
      <c r="BO37" s="47">
        <f>IF(DAY(BN37)=1,BN37+15,BX37)</f>
        <v>16</v>
      </c>
      <c r="BP37" s="48"/>
      <c r="BQ37" s="116">
        <f>IF(CG37&gt;=16,CE37,IF(J38="現在",$AJ$6-CG37+15,J38-CG37+15))</f>
        <v>15</v>
      </c>
      <c r="BR37" s="49">
        <f>IF(DAY(BQ37)=15,BQ37-DAY(BQ37),BQ37-DAY(BQ37)+15)</f>
        <v>0</v>
      </c>
      <c r="BS37" s="48"/>
      <c r="BT37" s="48"/>
      <c r="BU37" s="46">
        <f>YEAR(J37)</f>
        <v>1900</v>
      </c>
      <c r="BV37" s="50">
        <f>MONTH(J37)+1</f>
        <v>2</v>
      </c>
      <c r="BW37" s="51" t="str">
        <f>CONCATENATE(BU37,"/",BV37,"/",1)</f>
        <v>1900/2/1</v>
      </c>
      <c r="BX37" s="51">
        <f>BW37+1-1</f>
        <v>32</v>
      </c>
      <c r="BY37" s="51">
        <f>BW37-1</f>
        <v>31</v>
      </c>
      <c r="BZ37" s="46">
        <f>DAY(BY37)</f>
        <v>31</v>
      </c>
      <c r="CA37" s="46">
        <f>DAY(J37)</f>
        <v>0</v>
      </c>
      <c r="CB37" s="46">
        <f>YEAR(BL37)</f>
        <v>1900</v>
      </c>
      <c r="CC37" s="50">
        <f>IF(MONTH(BL37)=12,MONTH(BL37)-12+1,MONTH(BL37)+1)</f>
        <v>2</v>
      </c>
      <c r="CD37" s="51" t="str">
        <f>IF(CC37=1,CONCATENATE(CB37+1,"/",CC37,"/",1),CONCATENATE(CB37,"/",CC37,"/",1))</f>
        <v>1900/2/1</v>
      </c>
      <c r="CE37" s="51">
        <f>CD37-1</f>
        <v>31</v>
      </c>
      <c r="CF37" s="46">
        <f>DAY(CE37)</f>
        <v>31</v>
      </c>
      <c r="CG37" s="46">
        <f>DAY(BL37)</f>
        <v>0</v>
      </c>
    </row>
    <row r="38" spans="1:83" ht="12.75" customHeight="1">
      <c r="A38" s="307"/>
      <c r="B38" s="436"/>
      <c r="C38" s="437"/>
      <c r="D38" s="437"/>
      <c r="E38" s="437"/>
      <c r="F38" s="437"/>
      <c r="G38" s="438"/>
      <c r="H38" s="2" t="s">
        <v>21</v>
      </c>
      <c r="I38" s="2"/>
      <c r="J38" s="292"/>
      <c r="K38" s="293"/>
      <c r="L38" s="306"/>
      <c r="M38" s="251"/>
      <c r="N38" s="287"/>
      <c r="O38" s="289"/>
      <c r="P38" s="251"/>
      <c r="Q38" s="300"/>
      <c r="R38" s="105"/>
      <c r="S38" s="264"/>
      <c r="T38" s="251"/>
      <c r="U38" s="253"/>
      <c r="V38"/>
      <c r="Z38" s="46"/>
      <c r="AA38" s="46"/>
      <c r="AB38" s="46"/>
      <c r="AC38" s="120"/>
      <c r="AE38" s="294"/>
      <c r="AF38" s="296"/>
      <c r="AG38" s="298"/>
      <c r="AH38" s="284"/>
      <c r="AI38" s="308"/>
      <c r="AJ38" s="165"/>
      <c r="AK38"/>
      <c r="AL38"/>
      <c r="AM38" s="40"/>
      <c r="AN38" s="40"/>
      <c r="AO38" s="41"/>
      <c r="AP38" s="37"/>
      <c r="AQ38" s="38"/>
      <c r="AR38" s="39"/>
      <c r="AS38" s="40"/>
      <c r="AT38" s="40"/>
      <c r="AU38" s="41"/>
      <c r="AV38" s="37"/>
      <c r="AW38" s="38"/>
      <c r="AX38" s="39"/>
      <c r="AY38" s="40"/>
      <c r="AZ38" s="40"/>
      <c r="BA38" s="41"/>
      <c r="BB38" s="37"/>
      <c r="BC38" s="38"/>
      <c r="BD38" s="38"/>
      <c r="BE38" s="40"/>
      <c r="BF38" s="40"/>
      <c r="BG38" s="41"/>
      <c r="BH38" s="37"/>
      <c r="BI38" s="38"/>
      <c r="BJ38" s="39"/>
      <c r="BK38" s="38"/>
      <c r="BL38" s="45"/>
      <c r="BM38" s="38"/>
      <c r="BN38" s="47"/>
      <c r="BO38" s="47"/>
      <c r="BP38" s="48"/>
      <c r="BQ38" s="49"/>
      <c r="BR38" s="49"/>
      <c r="BS38" s="48"/>
      <c r="BT38" s="48"/>
      <c r="BV38" s="50"/>
      <c r="BW38" s="51"/>
      <c r="BX38" s="51"/>
      <c r="BY38" s="51"/>
      <c r="CC38" s="50"/>
      <c r="CD38" s="51"/>
      <c r="CE38" s="51"/>
    </row>
    <row r="39" spans="1:85" ht="12.75" customHeight="1">
      <c r="A39" s="265"/>
      <c r="B39" s="433"/>
      <c r="C39" s="434"/>
      <c r="D39" s="434"/>
      <c r="E39" s="434"/>
      <c r="F39" s="434"/>
      <c r="G39" s="435"/>
      <c r="H39" s="1" t="s">
        <v>20</v>
      </c>
      <c r="I39" s="7"/>
      <c r="J39" s="304"/>
      <c r="K39" s="305"/>
      <c r="L39" s="279">
        <f>IF($J39&lt;&gt;"",IF($AI39="0-",AS39,IF($AI39="+0",AY39,IF($AI39="+-",BE39,AM39))),"")</f>
      </c>
      <c r="M39" s="250">
        <f>IF($J39&lt;&gt;"",IF($AI39="0-",AT39,IF($AI39="+0",AZ39,IF($AI39="+-",BF39,AN39))),"")</f>
      </c>
      <c r="N39" s="259">
        <f>IF($J39&lt;&gt;"",IF($AI39="0-",AU39,IF($AI39="+0",BA39,IF($AI39="+-",BG39,AO39))),"")</f>
      </c>
      <c r="O39" s="288">
        <f>IF($R40="","",ROUNDDOWN($AG39/12,0))</f>
      </c>
      <c r="P39" s="250">
        <f>IF($R40="","",ROUNDDOWN(MOD($AG39,12),0))</f>
      </c>
      <c r="Q39" s="299">
        <f>IF($R40="","",IF((MOD($AG39,12)-$P39)&gt;=0.5,"半",0))</f>
      </c>
      <c r="R39" s="104"/>
      <c r="S39" s="263">
        <f>IF($R40="","",ROUNDDOWN($AG39*($R39/$R40)/12,0))</f>
      </c>
      <c r="T39" s="250">
        <f>IF($R40="","",ROUNDDOWN(MOD($AG39*($R39/$R40),12),0))</f>
      </c>
      <c r="U39" s="252">
        <f>IF(R40="","",IF((MOD($AG39*($R39/$R40),12)-$T39)&gt;=0.5,"半",0))</f>
      </c>
      <c r="V39"/>
      <c r="Z39" s="46"/>
      <c r="AA39" s="46"/>
      <c r="AB39" s="46"/>
      <c r="AC39" s="120"/>
      <c r="AE39" s="294"/>
      <c r="AF39" s="296"/>
      <c r="AG39" s="298">
        <f>IF(OR($AE39&lt;&gt;$AE41,$AE41=""),SUMIF($AE$13:$AE$125,$AE39,$AH$13:$AH$125),"")</f>
        <v>0</v>
      </c>
      <c r="AH39" s="284" t="e">
        <f>IF(AF39=2,0,L39*12+M39+COUNTIF(N39:N39,"半")*0.5)</f>
        <v>#VALUE!</v>
      </c>
      <c r="AI39" s="285"/>
      <c r="AJ39" s="291">
        <f>IF(AI39&lt;&gt;"",VLOOKUP(AI39,$AK$13:$AL$16,2),"")</f>
      </c>
      <c r="AK39"/>
      <c r="AL39"/>
      <c r="AM39" s="40">
        <f>IF(AQ39&gt;=12,DATEDIF(BN39,BQ39,"y")+1,DATEDIF(BN39,BQ39,"y"))</f>
        <v>0</v>
      </c>
      <c r="AN39" s="40">
        <f>IF(AQ39&gt;=12,AQ39-12,AQ39)</f>
        <v>0</v>
      </c>
      <c r="AO39" s="41" t="str">
        <f>IF(AR39&lt;=15,"半",0)</f>
        <v>半</v>
      </c>
      <c r="AP39" s="54">
        <f>DATEDIF(BN39,BQ39,"y")</f>
        <v>0</v>
      </c>
      <c r="AQ39" s="55">
        <f>IF(AR39&gt;=16,DATEDIF(BN39,BQ39,"ym")+1,DATEDIF(BN39,BQ39,"ym"))</f>
        <v>0</v>
      </c>
      <c r="AR39" s="56">
        <f>DATEDIF(BN39,BQ39,"md")</f>
        <v>14</v>
      </c>
      <c r="AS39" s="40" t="e">
        <f>IF(AW39&gt;=12,DATEDIF(BN39,BR39,"y")+1,DATEDIF(BN39,BR39,"y"))</f>
        <v>#NUM!</v>
      </c>
      <c r="AT39" s="40" t="e">
        <f>IF(AW39&gt;=12,AW39-12,AW39)</f>
        <v>#NUM!</v>
      </c>
      <c r="AU39" s="41" t="e">
        <f>IF(AX39&lt;=15,"半",0)</f>
        <v>#NUM!</v>
      </c>
      <c r="AV39" s="54" t="e">
        <f>DATEDIF(BN39,BR39,"y")</f>
        <v>#NUM!</v>
      </c>
      <c r="AW39" s="55" t="e">
        <f>IF(AX39&gt;=16,DATEDIF(BN39,BR39,"ym")+1,DATEDIF(BN39,BR39,"ym"))</f>
        <v>#NUM!</v>
      </c>
      <c r="AX39" s="56" t="e">
        <f>DATEDIF(BN39,BR39,"md")</f>
        <v>#NUM!</v>
      </c>
      <c r="AY39" s="40" t="e">
        <f>IF(BC39&gt;=12,DATEDIF(BO39,BQ39,"y")+1,DATEDIF(BO39,BQ39,"y"))</f>
        <v>#NUM!</v>
      </c>
      <c r="AZ39" s="40" t="e">
        <f>IF(BC39&gt;=12,BC39-12,BC39)</f>
        <v>#NUM!</v>
      </c>
      <c r="BA39" s="41" t="e">
        <f>IF(BD39&lt;=15,"半",0)</f>
        <v>#NUM!</v>
      </c>
      <c r="BB39" s="54" t="e">
        <f>DATEDIF(BO39,BQ39,"y")</f>
        <v>#NUM!</v>
      </c>
      <c r="BC39" s="55" t="e">
        <f>IF(BD39&gt;=16,DATEDIF(BO39,BQ39,"ym")+1,DATEDIF(BO39,BQ39,"ym"))</f>
        <v>#NUM!</v>
      </c>
      <c r="BD39" s="55" t="e">
        <f>DATEDIF(BO39,BQ39,"md")</f>
        <v>#NUM!</v>
      </c>
      <c r="BE39" s="40" t="e">
        <f>IF(BI39&gt;=12,DATEDIF(BO39,BR39,"y")+1,DATEDIF(BO39,BR39,"y"))</f>
        <v>#NUM!</v>
      </c>
      <c r="BF39" s="40" t="e">
        <f>IF(BI39&gt;=12,BI39-12,BI39)</f>
        <v>#NUM!</v>
      </c>
      <c r="BG39" s="41" t="e">
        <f>IF(BJ39&lt;=15,"半",0)</f>
        <v>#NUM!</v>
      </c>
      <c r="BH39" s="54" t="e">
        <f>DATEDIF(BO39,BR39,"y")</f>
        <v>#NUM!</v>
      </c>
      <c r="BI39" s="55" t="e">
        <f>IF(BJ39&gt;=16,DATEDIF(BO39,BR39,"ym")+1,DATEDIF(BO39,BR39,"ym"))</f>
        <v>#NUM!</v>
      </c>
      <c r="BJ39" s="56" t="e">
        <f>DATEDIF(BO39,BR39,"md")</f>
        <v>#NUM!</v>
      </c>
      <c r="BK39" s="38"/>
      <c r="BL39" s="45">
        <f>IF(J40="現在",$AJ$6,J40)</f>
        <v>0</v>
      </c>
      <c r="BM39" s="38">
        <v>0</v>
      </c>
      <c r="BN39" s="47">
        <f>IF(DAY(J39)&lt;=15,J39-DAY(J39)+1,J39-DAY(J39)+16)</f>
        <v>1</v>
      </c>
      <c r="BO39" s="47">
        <f>IF(DAY(BN39)=1,BN39+15,BX39)</f>
        <v>16</v>
      </c>
      <c r="BP39" s="48"/>
      <c r="BQ39" s="116">
        <f>IF(CG39&gt;=16,CE39,IF(J40="現在",$AJ$6-CG39+15,J40-CG39+15))</f>
        <v>15</v>
      </c>
      <c r="BR39" s="49">
        <f>IF(DAY(BQ39)=15,BQ39-DAY(BQ39),BQ39-DAY(BQ39)+15)</f>
        <v>0</v>
      </c>
      <c r="BS39" s="48"/>
      <c r="BT39" s="48"/>
      <c r="BU39" s="46">
        <f>YEAR(J39)</f>
        <v>1900</v>
      </c>
      <c r="BV39" s="50">
        <f>MONTH(J39)+1</f>
        <v>2</v>
      </c>
      <c r="BW39" s="51" t="str">
        <f>CONCATENATE(BU39,"/",BV39,"/",1)</f>
        <v>1900/2/1</v>
      </c>
      <c r="BX39" s="51">
        <f>BW39+1-1</f>
        <v>32</v>
      </c>
      <c r="BY39" s="51">
        <f>BW39-1</f>
        <v>31</v>
      </c>
      <c r="BZ39" s="46">
        <f>DAY(BY39)</f>
        <v>31</v>
      </c>
      <c r="CA39" s="46">
        <f>DAY(J39)</f>
        <v>0</v>
      </c>
      <c r="CB39" s="46">
        <f>YEAR(BL39)</f>
        <v>1900</v>
      </c>
      <c r="CC39" s="50">
        <f>IF(MONTH(BL39)=12,MONTH(BL39)-12+1,MONTH(BL39)+1)</f>
        <v>2</v>
      </c>
      <c r="CD39" s="51" t="str">
        <f>IF(CC39=1,CONCATENATE(CB39+1,"/",CC39,"/",1),CONCATENATE(CB39,"/",CC39,"/",1))</f>
        <v>1900/2/1</v>
      </c>
      <c r="CE39" s="51">
        <f>CD39-1</f>
        <v>31</v>
      </c>
      <c r="CF39" s="46">
        <f>DAY(CE39)</f>
        <v>31</v>
      </c>
      <c r="CG39" s="46">
        <f>DAY(BL39)</f>
        <v>0</v>
      </c>
    </row>
    <row r="40" spans="1:83" ht="12.75" customHeight="1">
      <c r="A40" s="307"/>
      <c r="B40" s="436"/>
      <c r="C40" s="437"/>
      <c r="D40" s="437"/>
      <c r="E40" s="437"/>
      <c r="F40" s="437"/>
      <c r="G40" s="438"/>
      <c r="H40" s="2" t="s">
        <v>21</v>
      </c>
      <c r="I40" s="2"/>
      <c r="J40" s="292"/>
      <c r="K40" s="293"/>
      <c r="L40" s="306"/>
      <c r="M40" s="251"/>
      <c r="N40" s="287"/>
      <c r="O40" s="289"/>
      <c r="P40" s="251"/>
      <c r="Q40" s="300"/>
      <c r="R40" s="105"/>
      <c r="S40" s="264"/>
      <c r="T40" s="251"/>
      <c r="U40" s="253"/>
      <c r="V40"/>
      <c r="Z40" s="46"/>
      <c r="AA40" s="46"/>
      <c r="AB40" s="46"/>
      <c r="AC40" s="120"/>
      <c r="AE40" s="294"/>
      <c r="AF40" s="296"/>
      <c r="AG40" s="298"/>
      <c r="AH40" s="284"/>
      <c r="AI40" s="286"/>
      <c r="AJ40" s="165"/>
      <c r="AK40"/>
      <c r="AL40"/>
      <c r="AM40" s="40"/>
      <c r="AN40" s="40"/>
      <c r="AO40" s="41"/>
      <c r="AP40" s="37"/>
      <c r="AQ40" s="38"/>
      <c r="AR40" s="39"/>
      <c r="AS40" s="40"/>
      <c r="AT40" s="40"/>
      <c r="AU40" s="41"/>
      <c r="AV40" s="37"/>
      <c r="AW40" s="38"/>
      <c r="AX40" s="39"/>
      <c r="AY40" s="40"/>
      <c r="AZ40" s="40"/>
      <c r="BA40" s="41"/>
      <c r="BB40" s="37"/>
      <c r="BC40" s="38"/>
      <c r="BD40" s="38"/>
      <c r="BE40" s="40"/>
      <c r="BF40" s="40"/>
      <c r="BG40" s="41"/>
      <c r="BH40" s="37"/>
      <c r="BI40" s="38"/>
      <c r="BJ40" s="39"/>
      <c r="BK40" s="38"/>
      <c r="BL40" s="45"/>
      <c r="BM40" s="38"/>
      <c r="BN40" s="47"/>
      <c r="BO40" s="47"/>
      <c r="BP40" s="48"/>
      <c r="BQ40" s="49"/>
      <c r="BR40" s="49"/>
      <c r="BS40" s="48"/>
      <c r="BT40" s="48"/>
      <c r="BV40" s="50"/>
      <c r="BW40" s="51"/>
      <c r="BX40" s="51"/>
      <c r="BY40" s="51"/>
      <c r="CC40" s="50"/>
      <c r="CD40" s="51"/>
      <c r="CE40" s="51"/>
    </row>
    <row r="41" spans="1:85" ht="12.75" customHeight="1">
      <c r="A41" s="265"/>
      <c r="B41" s="433"/>
      <c r="C41" s="434"/>
      <c r="D41" s="434"/>
      <c r="E41" s="434"/>
      <c r="F41" s="434"/>
      <c r="G41" s="435"/>
      <c r="H41" s="1" t="s">
        <v>20</v>
      </c>
      <c r="I41" s="7"/>
      <c r="J41" s="304"/>
      <c r="K41" s="305"/>
      <c r="L41" s="279">
        <f>IF($J41&lt;&gt;"",IF($AI41="0-",AS41,IF($AI41="+0",AY41,IF($AI41="+-",BE41,AM41))),"")</f>
      </c>
      <c r="M41" s="250">
        <f>IF($J41&lt;&gt;"",IF($AI41="0-",AT41,IF($AI41="+0",AZ41,IF($AI41="+-",BF41,AN41))),"")</f>
      </c>
      <c r="N41" s="259">
        <f>IF($J41&lt;&gt;"",IF($AI41="0-",AU41,IF($AI41="+0",BA41,IF($AI41="+-",BG41,AO41))),"")</f>
      </c>
      <c r="O41" s="288">
        <f>IF($R42="","",ROUNDDOWN($AG41/12,0))</f>
      </c>
      <c r="P41" s="250">
        <f>IF($R42="","",ROUNDDOWN(MOD($AG41,12),0))</f>
      </c>
      <c r="Q41" s="299">
        <f>IF($R42="","",IF((MOD($AG41,12)-$P41)&gt;=0.5,"半",0))</f>
      </c>
      <c r="R41" s="104"/>
      <c r="S41" s="263">
        <f>IF($R42="","",ROUNDDOWN($AG41*($R41/$R42)/12,0))</f>
      </c>
      <c r="T41" s="250">
        <f>IF($R42="","",ROUNDDOWN(MOD($AG41*($R41/$R42),12),0))</f>
      </c>
      <c r="U41" s="252">
        <f>IF(R42="","",IF((MOD($AG41*($R41/$R42),12)-$T41)&gt;=0.5,"半",0))</f>
      </c>
      <c r="V41"/>
      <c r="Z41" s="46"/>
      <c r="AA41" s="46"/>
      <c r="AB41" s="46"/>
      <c r="AC41" s="120"/>
      <c r="AE41" s="294"/>
      <c r="AF41" s="296"/>
      <c r="AG41" s="298">
        <f>IF(OR($AE41&lt;&gt;$AE43,$AE43=""),SUMIF($AE$13:$AE$125,$AE41,$AH$13:$AH$125),"")</f>
        <v>0</v>
      </c>
      <c r="AH41" s="284" t="e">
        <f>IF(AF41=2,0,L41*12+M41+COUNTIF(N41:N41,"半")*0.5)</f>
        <v>#VALUE!</v>
      </c>
      <c r="AI41" s="285"/>
      <c r="AJ41" s="291">
        <f>IF(AI41&lt;&gt;"",VLOOKUP(AI41,$AK$13:$AL$16,2),"")</f>
      </c>
      <c r="AK41"/>
      <c r="AL41"/>
      <c r="AM41" s="40">
        <f>IF(AQ41&gt;=12,DATEDIF(BN41,BQ41,"y")+1,DATEDIF(BN41,BQ41,"y"))</f>
        <v>0</v>
      </c>
      <c r="AN41" s="40">
        <f>IF(AQ41&gt;=12,AQ41-12,AQ41)</f>
        <v>0</v>
      </c>
      <c r="AO41" s="41" t="str">
        <f>IF(AR41&lt;=15,"半",0)</f>
        <v>半</v>
      </c>
      <c r="AP41" s="37">
        <f>DATEDIF(BN41,BQ41,"y")</f>
        <v>0</v>
      </c>
      <c r="AQ41" s="38">
        <f>IF(AR41&gt;=16,DATEDIF(BN41,BQ41,"ym")+1,DATEDIF(BN41,BQ41,"ym"))</f>
        <v>0</v>
      </c>
      <c r="AR41" s="39">
        <f>DATEDIF(BN41,BQ41,"md")</f>
        <v>14</v>
      </c>
      <c r="AS41" s="40" t="e">
        <f>IF(AW41&gt;=12,DATEDIF(BN41,BR41,"y")+1,DATEDIF(BN41,BR41,"y"))</f>
        <v>#NUM!</v>
      </c>
      <c r="AT41" s="40" t="e">
        <f>IF(AW41&gt;=12,AW41-12,AW41)</f>
        <v>#NUM!</v>
      </c>
      <c r="AU41" s="41" t="e">
        <f>IF(AX41&lt;=15,"半",0)</f>
        <v>#NUM!</v>
      </c>
      <c r="AV41" s="37" t="e">
        <f>DATEDIF(BN41,BR41,"y")</f>
        <v>#NUM!</v>
      </c>
      <c r="AW41" s="38" t="e">
        <f>IF(AX41&gt;=16,DATEDIF(BN41,BR41,"ym")+1,DATEDIF(BN41,BR41,"ym"))</f>
        <v>#NUM!</v>
      </c>
      <c r="AX41" s="39" t="e">
        <f>DATEDIF(BN41,BR41,"md")</f>
        <v>#NUM!</v>
      </c>
      <c r="AY41" s="40" t="e">
        <f>IF(BC41&gt;=12,DATEDIF(BO41,BQ41,"y")+1,DATEDIF(BO41,BQ41,"y"))</f>
        <v>#NUM!</v>
      </c>
      <c r="AZ41" s="40" t="e">
        <f>IF(BC41&gt;=12,BC41-12,BC41)</f>
        <v>#NUM!</v>
      </c>
      <c r="BA41" s="41" t="e">
        <f>IF(BD41&lt;=15,"半",0)</f>
        <v>#NUM!</v>
      </c>
      <c r="BB41" s="37" t="e">
        <f>DATEDIF(BO41,BQ41,"y")</f>
        <v>#NUM!</v>
      </c>
      <c r="BC41" s="38" t="e">
        <f>IF(BD41&gt;=16,DATEDIF(BO41,BQ41,"ym")+1,DATEDIF(BO41,BQ41,"ym"))</f>
        <v>#NUM!</v>
      </c>
      <c r="BD41" s="38" t="e">
        <f>DATEDIF(BO41,BQ41,"md")</f>
        <v>#NUM!</v>
      </c>
      <c r="BE41" s="40" t="e">
        <f>IF(BI41&gt;=12,DATEDIF(BO41,BR41,"y")+1,DATEDIF(BO41,BR41,"y"))</f>
        <v>#NUM!</v>
      </c>
      <c r="BF41" s="40" t="e">
        <f>IF(BI41&gt;=12,BI41-12,BI41)</f>
        <v>#NUM!</v>
      </c>
      <c r="BG41" s="41" t="e">
        <f>IF(BJ41&lt;=15,"半",0)</f>
        <v>#NUM!</v>
      </c>
      <c r="BH41" s="37" t="e">
        <f>DATEDIF(BO41,BR41,"y")</f>
        <v>#NUM!</v>
      </c>
      <c r="BI41" s="38" t="e">
        <f>IF(BJ41&gt;=16,DATEDIF(BO41,BR41,"ym")+1,DATEDIF(BO41,BR41,"ym"))</f>
        <v>#NUM!</v>
      </c>
      <c r="BJ41" s="39" t="e">
        <f>DATEDIF(BO41,BR41,"md")</f>
        <v>#NUM!</v>
      </c>
      <c r="BK41" s="38"/>
      <c r="BL41" s="45">
        <f>IF(J42="現在",$AJ$6,J42)</f>
        <v>0</v>
      </c>
      <c r="BM41" s="38">
        <v>1</v>
      </c>
      <c r="BN41" s="47">
        <f>IF(DAY(J41)&lt;=15,J41-DAY(J41)+1,J41-DAY(J41)+16)</f>
        <v>1</v>
      </c>
      <c r="BO41" s="47">
        <f>IF(DAY(BN41)=1,BN41+15,BX41)</f>
        <v>16</v>
      </c>
      <c r="BP41" s="48"/>
      <c r="BQ41" s="116">
        <f>IF(CG41&gt;=16,CE41,IF(J42="現在",$AJ$6-CG41+15,J42-CG41+15))</f>
        <v>15</v>
      </c>
      <c r="BR41" s="49">
        <f>IF(DAY(BQ41)=15,BQ41-DAY(BQ41),BQ41-DAY(BQ41)+15)</f>
        <v>0</v>
      </c>
      <c r="BS41" s="48"/>
      <c r="BT41" s="48"/>
      <c r="BU41" s="46">
        <f>YEAR(J41)</f>
        <v>1900</v>
      </c>
      <c r="BV41" s="50">
        <f>MONTH(J41)+1</f>
        <v>2</v>
      </c>
      <c r="BW41" s="51" t="str">
        <f>CONCATENATE(BU41,"/",BV41,"/",1)</f>
        <v>1900/2/1</v>
      </c>
      <c r="BX41" s="51">
        <f>BW41+1-1</f>
        <v>32</v>
      </c>
      <c r="BY41" s="51">
        <f>BW41-1</f>
        <v>31</v>
      </c>
      <c r="BZ41" s="46">
        <f>DAY(BY41)</f>
        <v>31</v>
      </c>
      <c r="CA41" s="46">
        <f>DAY(J41)</f>
        <v>0</v>
      </c>
      <c r="CB41" s="46">
        <f>YEAR(BL41)</f>
        <v>1900</v>
      </c>
      <c r="CC41" s="50">
        <f>IF(MONTH(BL41)=12,MONTH(BL41)-12+1,MONTH(BL41)+1)</f>
        <v>2</v>
      </c>
      <c r="CD41" s="51" t="str">
        <f>IF(CC41=1,CONCATENATE(CB41+1,"/",CC41,"/",1),CONCATENATE(CB41,"/",CC41,"/",1))</f>
        <v>1900/2/1</v>
      </c>
      <c r="CE41" s="51">
        <f>CD41-1</f>
        <v>31</v>
      </c>
      <c r="CF41" s="46">
        <f>DAY(CE41)</f>
        <v>31</v>
      </c>
      <c r="CG41" s="46">
        <f>DAY(BL41)</f>
        <v>0</v>
      </c>
    </row>
    <row r="42" spans="1:83" ht="12.75" customHeight="1">
      <c r="A42" s="307"/>
      <c r="B42" s="436"/>
      <c r="C42" s="437"/>
      <c r="D42" s="437"/>
      <c r="E42" s="437"/>
      <c r="F42" s="437"/>
      <c r="G42" s="438"/>
      <c r="H42" s="2" t="s">
        <v>21</v>
      </c>
      <c r="I42" s="2"/>
      <c r="J42" s="292"/>
      <c r="K42" s="293"/>
      <c r="L42" s="306"/>
      <c r="M42" s="251"/>
      <c r="N42" s="287"/>
      <c r="O42" s="289"/>
      <c r="P42" s="251"/>
      <c r="Q42" s="300"/>
      <c r="R42" s="105"/>
      <c r="S42" s="264"/>
      <c r="T42" s="251"/>
      <c r="U42" s="253"/>
      <c r="V42"/>
      <c r="Z42" s="46"/>
      <c r="AA42" s="46"/>
      <c r="AB42" s="46"/>
      <c r="AC42" s="120"/>
      <c r="AE42" s="294"/>
      <c r="AF42" s="296"/>
      <c r="AG42" s="298"/>
      <c r="AH42" s="284"/>
      <c r="AI42" s="286"/>
      <c r="AJ42" s="165"/>
      <c r="AK42"/>
      <c r="AL42"/>
      <c r="AM42" s="40"/>
      <c r="AN42" s="40"/>
      <c r="AO42" s="41"/>
      <c r="AP42" s="37"/>
      <c r="AQ42" s="38"/>
      <c r="AR42" s="39"/>
      <c r="AS42" s="40"/>
      <c r="AT42" s="40"/>
      <c r="AU42" s="41"/>
      <c r="AV42" s="37"/>
      <c r="AW42" s="38"/>
      <c r="AX42" s="39"/>
      <c r="AY42" s="40"/>
      <c r="AZ42" s="40"/>
      <c r="BA42" s="41"/>
      <c r="BB42" s="37"/>
      <c r="BC42" s="38"/>
      <c r="BD42" s="38"/>
      <c r="BE42" s="40"/>
      <c r="BF42" s="40"/>
      <c r="BG42" s="41"/>
      <c r="BH42" s="37"/>
      <c r="BI42" s="38"/>
      <c r="BJ42" s="39"/>
      <c r="BK42" s="38"/>
      <c r="BL42" s="45"/>
      <c r="BM42" s="38"/>
      <c r="BN42" s="47"/>
      <c r="BO42" s="47"/>
      <c r="BP42" s="48"/>
      <c r="BQ42" s="49"/>
      <c r="BR42" s="49"/>
      <c r="BS42" s="48"/>
      <c r="BT42" s="48"/>
      <c r="BV42" s="50"/>
      <c r="BW42" s="51"/>
      <c r="BX42" s="51"/>
      <c r="BY42" s="51"/>
      <c r="CC42" s="50"/>
      <c r="CD42" s="51"/>
      <c r="CE42" s="51"/>
    </row>
    <row r="43" spans="1:85" ht="12.75" customHeight="1">
      <c r="A43" s="265"/>
      <c r="B43" s="433"/>
      <c r="C43" s="434"/>
      <c r="D43" s="434"/>
      <c r="E43" s="434"/>
      <c r="F43" s="434"/>
      <c r="G43" s="435"/>
      <c r="H43" s="1" t="s">
        <v>20</v>
      </c>
      <c r="I43" s="7"/>
      <c r="J43" s="304"/>
      <c r="K43" s="305"/>
      <c r="L43" s="279">
        <f>IF($J43&lt;&gt;"",IF($AI43="0-",AS43,IF($AI43="+0",AY43,IF($AI43="+-",BE43,AM43))),"")</f>
      </c>
      <c r="M43" s="250">
        <f>IF($J43&lt;&gt;"",IF($AI43="0-",AT43,IF($AI43="+0",AZ43,IF($AI43="+-",BF43,AN43))),"")</f>
      </c>
      <c r="N43" s="259">
        <f>IF($J43&lt;&gt;"",IF($AI43="0-",AU43,IF($AI43="+0",BA43,IF($AI43="+-",BG43,AO43))),"")</f>
      </c>
      <c r="O43" s="288">
        <f>IF($R44="","",ROUNDDOWN($AG43/12,0))</f>
      </c>
      <c r="P43" s="250">
        <f>IF($R44="","",ROUNDDOWN(MOD($AG43,12),0))</f>
      </c>
      <c r="Q43" s="299">
        <f>IF($R44="","",IF((MOD($AG43,12)-$P43)&gt;=0.5,"半",0))</f>
      </c>
      <c r="R43" s="104"/>
      <c r="S43" s="263">
        <f>IF($R44="","",ROUNDDOWN($AG43*($R43/$R44)/12,0))</f>
      </c>
      <c r="T43" s="250">
        <f>IF($R44="","",ROUNDDOWN(MOD($AG43*($R43/$R44),12),0))</f>
      </c>
      <c r="U43" s="252">
        <f>IF(R44="","",IF((MOD($AG43*($R43/$R44),12)-$T43)&gt;=0.5,"半",0))</f>
      </c>
      <c r="V43"/>
      <c r="Z43" s="46"/>
      <c r="AA43" s="46"/>
      <c r="AB43" s="46"/>
      <c r="AC43" s="120"/>
      <c r="AE43" s="294"/>
      <c r="AF43" s="296"/>
      <c r="AG43" s="298">
        <f>IF(OR($AE43&lt;&gt;$AE45,$AE45=""),SUMIF($AE$13:$AE$125,$AE43,$AH$13:$AH$125),"")</f>
        <v>0</v>
      </c>
      <c r="AH43" s="284" t="e">
        <f>IF(AF43=2,0,L43*12+M43+COUNTIF(N43:N43,"半")*0.5)</f>
        <v>#VALUE!</v>
      </c>
      <c r="AI43" s="285"/>
      <c r="AJ43" s="291">
        <f>IF(AI43&lt;&gt;"",VLOOKUP(AI43,$AK$13:$AL$16,2),"")</f>
      </c>
      <c r="AK43"/>
      <c r="AL43"/>
      <c r="AM43" s="40">
        <f>IF(AQ43&gt;=12,DATEDIF(BN43,BQ43,"y")+1,DATEDIF(BN43,BQ43,"y"))</f>
        <v>0</v>
      </c>
      <c r="AN43" s="40">
        <f>IF(AQ43&gt;=12,AQ43-12,AQ43)</f>
        <v>0</v>
      </c>
      <c r="AO43" s="41" t="str">
        <f>IF(AR43&lt;=15,"半",0)</f>
        <v>半</v>
      </c>
      <c r="AP43" s="37">
        <f>DATEDIF(BN43,BQ43,"y")</f>
        <v>0</v>
      </c>
      <c r="AQ43" s="38">
        <f>IF(AR43&gt;=16,DATEDIF(BN43,BQ43,"ym")+1,DATEDIF(BN43,BQ43,"ym"))</f>
        <v>0</v>
      </c>
      <c r="AR43" s="39">
        <f>DATEDIF(BN43,BQ43,"md")</f>
        <v>14</v>
      </c>
      <c r="AS43" s="40" t="e">
        <f>IF(AW43&gt;=12,DATEDIF(BN43,BR43,"y")+1,DATEDIF(BN43,BR43,"y"))</f>
        <v>#NUM!</v>
      </c>
      <c r="AT43" s="40" t="e">
        <f>IF(AW43&gt;=12,AW43-12,AW43)</f>
        <v>#NUM!</v>
      </c>
      <c r="AU43" s="41" t="e">
        <f>IF(AX43&lt;=15,"半",0)</f>
        <v>#NUM!</v>
      </c>
      <c r="AV43" s="37" t="e">
        <f>DATEDIF(BN43,BR43,"y")</f>
        <v>#NUM!</v>
      </c>
      <c r="AW43" s="38" t="e">
        <f>IF(AX43&gt;=16,DATEDIF(BN43,BR43,"ym")+1,DATEDIF(BN43,BR43,"ym"))</f>
        <v>#NUM!</v>
      </c>
      <c r="AX43" s="39" t="e">
        <f>DATEDIF(BN43,BR43,"md")</f>
        <v>#NUM!</v>
      </c>
      <c r="AY43" s="40" t="e">
        <f>IF(BC43&gt;=12,DATEDIF(BO43,BQ43,"y")+1,DATEDIF(BO43,BQ43,"y"))</f>
        <v>#NUM!</v>
      </c>
      <c r="AZ43" s="40" t="e">
        <f>IF(BC43&gt;=12,BC43-12,BC43)</f>
        <v>#NUM!</v>
      </c>
      <c r="BA43" s="41" t="e">
        <f>IF(BD43&lt;=15,"半",0)</f>
        <v>#NUM!</v>
      </c>
      <c r="BB43" s="37" t="e">
        <f>DATEDIF(BO43,BQ43,"y")</f>
        <v>#NUM!</v>
      </c>
      <c r="BC43" s="38" t="e">
        <f>IF(BD43&gt;=16,DATEDIF(BO43,BQ43,"ym")+1,DATEDIF(BO43,BQ43,"ym"))</f>
        <v>#NUM!</v>
      </c>
      <c r="BD43" s="38" t="e">
        <f>DATEDIF(BO43,BQ43,"md")</f>
        <v>#NUM!</v>
      </c>
      <c r="BE43" s="40" t="e">
        <f>IF(BI43&gt;=12,DATEDIF(BO43,BR43,"y")+1,DATEDIF(BO43,BR43,"y"))</f>
        <v>#NUM!</v>
      </c>
      <c r="BF43" s="40" t="e">
        <f>IF(BI43&gt;=12,BI43-12,BI43)</f>
        <v>#NUM!</v>
      </c>
      <c r="BG43" s="41" t="e">
        <f>IF(BJ43&lt;=15,"半",0)</f>
        <v>#NUM!</v>
      </c>
      <c r="BH43" s="37" t="e">
        <f>DATEDIF(BO43,BR43,"y")</f>
        <v>#NUM!</v>
      </c>
      <c r="BI43" s="38" t="e">
        <f>IF(BJ43&gt;=16,DATEDIF(BO43,BR43,"ym")+1,DATEDIF(BO43,BR43,"ym"))</f>
        <v>#NUM!</v>
      </c>
      <c r="BJ43" s="39" t="e">
        <f>DATEDIF(BO43,BR43,"md")</f>
        <v>#NUM!</v>
      </c>
      <c r="BK43" s="38"/>
      <c r="BL43" s="45">
        <f>IF(J44="現在",$AJ$6,J44)</f>
        <v>0</v>
      </c>
      <c r="BM43" s="38">
        <v>2</v>
      </c>
      <c r="BN43" s="47">
        <f>IF(DAY(J43)&lt;=15,J43-DAY(J43)+1,J43-DAY(J43)+16)</f>
        <v>1</v>
      </c>
      <c r="BO43" s="47">
        <f>IF(DAY(BN43)=1,BN43+15,BX43)</f>
        <v>16</v>
      </c>
      <c r="BP43" s="48"/>
      <c r="BQ43" s="116">
        <f>IF(CG43&gt;=16,CE43,IF(J44="現在",$AJ$6-CG43+15,J44-CG43+15))</f>
        <v>15</v>
      </c>
      <c r="BR43" s="49">
        <f>IF(DAY(BQ43)=15,BQ43-DAY(BQ43),BQ43-DAY(BQ43)+15)</f>
        <v>0</v>
      </c>
      <c r="BS43" s="48"/>
      <c r="BT43" s="48"/>
      <c r="BU43" s="46">
        <f>YEAR(J43)</f>
        <v>1900</v>
      </c>
      <c r="BV43" s="50">
        <f>MONTH(J43)+1</f>
        <v>2</v>
      </c>
      <c r="BW43" s="51" t="str">
        <f>CONCATENATE(BU43,"/",BV43,"/",1)</f>
        <v>1900/2/1</v>
      </c>
      <c r="BX43" s="51">
        <f>BW43+1-1</f>
        <v>32</v>
      </c>
      <c r="BY43" s="51">
        <f>BW43-1</f>
        <v>31</v>
      </c>
      <c r="BZ43" s="46">
        <f>DAY(BY43)</f>
        <v>31</v>
      </c>
      <c r="CA43" s="46">
        <f>DAY(J43)</f>
        <v>0</v>
      </c>
      <c r="CB43" s="46">
        <f>YEAR(BL43)</f>
        <v>1900</v>
      </c>
      <c r="CC43" s="50">
        <f>IF(MONTH(BL43)=12,MONTH(BL43)-12+1,MONTH(BL43)+1)</f>
        <v>2</v>
      </c>
      <c r="CD43" s="51" t="str">
        <f>IF(CC43=1,CONCATENATE(CB43+1,"/",CC43,"/",1),CONCATENATE(CB43,"/",CC43,"/",1))</f>
        <v>1900/2/1</v>
      </c>
      <c r="CE43" s="51">
        <f>CD43-1</f>
        <v>31</v>
      </c>
      <c r="CF43" s="46">
        <f>DAY(CE43)</f>
        <v>31</v>
      </c>
      <c r="CG43" s="46">
        <f>DAY(BL43)</f>
        <v>0</v>
      </c>
    </row>
    <row r="44" spans="1:83" ht="12.75" customHeight="1">
      <c r="A44" s="290"/>
      <c r="B44" s="436"/>
      <c r="C44" s="437"/>
      <c r="D44" s="437"/>
      <c r="E44" s="437"/>
      <c r="F44" s="437"/>
      <c r="G44" s="438"/>
      <c r="H44" s="2" t="s">
        <v>21</v>
      </c>
      <c r="I44" s="2"/>
      <c r="J44" s="292"/>
      <c r="K44" s="293"/>
      <c r="L44" s="306"/>
      <c r="M44" s="251"/>
      <c r="N44" s="287"/>
      <c r="O44" s="289"/>
      <c r="P44" s="251"/>
      <c r="Q44" s="300"/>
      <c r="R44" s="105"/>
      <c r="S44" s="264"/>
      <c r="T44" s="251"/>
      <c r="U44" s="253"/>
      <c r="V44"/>
      <c r="Z44" s="46"/>
      <c r="AA44" s="46"/>
      <c r="AB44" s="46"/>
      <c r="AC44" s="120"/>
      <c r="AE44" s="294"/>
      <c r="AF44" s="296"/>
      <c r="AG44" s="298"/>
      <c r="AH44" s="284"/>
      <c r="AI44" s="286"/>
      <c r="AJ44" s="165"/>
      <c r="AK44"/>
      <c r="AL44"/>
      <c r="AM44" s="59"/>
      <c r="AN44" s="59"/>
      <c r="AO44" s="60"/>
      <c r="AP44" s="37"/>
      <c r="AQ44" s="38"/>
      <c r="AR44" s="39"/>
      <c r="AS44" s="59"/>
      <c r="AT44" s="59"/>
      <c r="AU44" s="60"/>
      <c r="AV44" s="37"/>
      <c r="AW44" s="38"/>
      <c r="AX44" s="39"/>
      <c r="AY44" s="59"/>
      <c r="AZ44" s="59"/>
      <c r="BA44" s="60"/>
      <c r="BB44" s="37"/>
      <c r="BC44" s="38"/>
      <c r="BD44" s="38"/>
      <c r="BE44" s="59"/>
      <c r="BF44" s="59"/>
      <c r="BG44" s="60"/>
      <c r="BH44" s="37"/>
      <c r="BI44" s="38"/>
      <c r="BJ44" s="39"/>
      <c r="BK44" s="38"/>
      <c r="BL44" s="45"/>
      <c r="BM44" s="38"/>
      <c r="BN44" s="47"/>
      <c r="BO44" s="47"/>
      <c r="BP44" s="48"/>
      <c r="BQ44" s="49"/>
      <c r="BR44" s="49"/>
      <c r="BS44" s="48"/>
      <c r="BT44" s="48"/>
      <c r="BV44" s="50"/>
      <c r="BW44" s="51"/>
      <c r="BX44" s="51"/>
      <c r="BY44" s="51"/>
      <c r="CC44" s="50"/>
      <c r="CD44" s="51"/>
      <c r="CE44" s="51"/>
    </row>
    <row r="45" spans="1:85" ht="12.75" customHeight="1">
      <c r="A45" s="265"/>
      <c r="B45" s="433"/>
      <c r="C45" s="434"/>
      <c r="D45" s="434"/>
      <c r="E45" s="434"/>
      <c r="F45" s="434"/>
      <c r="G45" s="435"/>
      <c r="H45" s="1" t="s">
        <v>20</v>
      </c>
      <c r="I45" s="7"/>
      <c r="J45" s="304"/>
      <c r="K45" s="305"/>
      <c r="L45" s="279">
        <f>IF($J45&lt;&gt;"",IF($AI45="0-",AS45,IF($AI45="+0",AY45,IF($AI45="+-",BE45,AM45))),"")</f>
      </c>
      <c r="M45" s="250">
        <f>IF($J45&lt;&gt;"",IF($AI45="0-",AT45,IF($AI45="+0",AZ45,IF($AI45="+-",BF45,AN45))),"")</f>
      </c>
      <c r="N45" s="259">
        <f>IF($J45&lt;&gt;"",IF($AI45="0-",AU45,IF($AI45="+0",BA45,IF($AI45="+-",BG45,AO45))),"")</f>
      </c>
      <c r="O45" s="288">
        <f>IF($R46="","",ROUNDDOWN($AG45/12,0))</f>
      </c>
      <c r="P45" s="250">
        <f>IF($R46="","",ROUNDDOWN(MOD($AG45,12),0))</f>
      </c>
      <c r="Q45" s="299">
        <f>IF($R46="","",IF((MOD($AG45,12)-$P45)&gt;=0.5,"半",0))</f>
      </c>
      <c r="R45" s="104"/>
      <c r="S45" s="263">
        <f>IF($R46="","",ROUNDDOWN($AG45*($R45/$R46)/12,0))</f>
      </c>
      <c r="T45" s="250">
        <f>IF($R46="","",ROUNDDOWN(MOD($AG45*($R45/$R46),12),0))</f>
      </c>
      <c r="U45" s="252">
        <f>IF(R46="","",IF((MOD($AG45*($R45/$R46),12)-$T45)&gt;=0.5,"半",0))</f>
      </c>
      <c r="V45"/>
      <c r="Z45" s="46"/>
      <c r="AA45" s="46"/>
      <c r="AB45" s="46"/>
      <c r="AC45" s="120"/>
      <c r="AE45" s="294"/>
      <c r="AF45" s="296"/>
      <c r="AG45" s="298">
        <f>IF(OR($AE45&lt;&gt;$AE47,$AE47=""),SUMIF($AE$13:$AE$125,$AE45,$AH$13:$AH$125),"")</f>
        <v>0</v>
      </c>
      <c r="AH45" s="284" t="e">
        <f>IF(AF45=2,0,L45*12+M45+COUNTIF(N45:N45,"半")*0.5)</f>
        <v>#VALUE!</v>
      </c>
      <c r="AI45" s="285"/>
      <c r="AJ45" s="291">
        <f>IF(AI45&lt;&gt;"",VLOOKUP(AI45,$AK$13:$AL$16,2),"")</f>
      </c>
      <c r="AK45"/>
      <c r="AL45"/>
      <c r="AM45" s="40">
        <f>IF(AQ45&gt;=12,DATEDIF(BN45,BQ45,"y")+1,DATEDIF(BN45,BQ45,"y"))</f>
        <v>0</v>
      </c>
      <c r="AN45" s="40">
        <f>IF(AQ45&gt;=12,AQ45-12,AQ45)</f>
        <v>0</v>
      </c>
      <c r="AO45" s="41" t="str">
        <f>IF(AR45&lt;=15,"半",0)</f>
        <v>半</v>
      </c>
      <c r="AP45" s="37">
        <f>DATEDIF(BN45,BQ45,"y")</f>
        <v>0</v>
      </c>
      <c r="AQ45" s="38">
        <f>IF(AR45&gt;=16,DATEDIF(BN45,BQ45,"ym")+1,DATEDIF(BN45,BQ45,"ym"))</f>
        <v>0</v>
      </c>
      <c r="AR45" s="39">
        <f>DATEDIF(BN45,BQ45,"md")</f>
        <v>14</v>
      </c>
      <c r="AS45" s="40" t="e">
        <f>IF(AW45&gt;=12,DATEDIF(BN45,BR45,"y")+1,DATEDIF(BN45,BR45,"y"))</f>
        <v>#NUM!</v>
      </c>
      <c r="AT45" s="40" t="e">
        <f>IF(AW45&gt;=12,AW45-12,AW45)</f>
        <v>#NUM!</v>
      </c>
      <c r="AU45" s="41" t="e">
        <f>IF(AX45&lt;=15,"半",0)</f>
        <v>#NUM!</v>
      </c>
      <c r="AV45" s="37" t="e">
        <f>DATEDIF(BN45,BR45,"y")</f>
        <v>#NUM!</v>
      </c>
      <c r="AW45" s="38" t="e">
        <f>IF(AX45&gt;=16,DATEDIF(BN45,BR45,"ym")+1,DATEDIF(BN45,BR45,"ym"))</f>
        <v>#NUM!</v>
      </c>
      <c r="AX45" s="39" t="e">
        <f>DATEDIF(BN45,BR45,"md")</f>
        <v>#NUM!</v>
      </c>
      <c r="AY45" s="40" t="e">
        <f>IF(BC45&gt;=12,DATEDIF(BO45,BQ45,"y")+1,DATEDIF(BO45,BQ45,"y"))</f>
        <v>#NUM!</v>
      </c>
      <c r="AZ45" s="40" t="e">
        <f>IF(BC45&gt;=12,BC45-12,BC45)</f>
        <v>#NUM!</v>
      </c>
      <c r="BA45" s="41" t="e">
        <f>IF(BD45&lt;=15,"半",0)</f>
        <v>#NUM!</v>
      </c>
      <c r="BB45" s="37" t="e">
        <f>DATEDIF(BO45,BQ45,"y")</f>
        <v>#NUM!</v>
      </c>
      <c r="BC45" s="38" t="e">
        <f>IF(BD45&gt;=16,DATEDIF(BO45,BQ45,"ym")+1,DATEDIF(BO45,BQ45,"ym"))</f>
        <v>#NUM!</v>
      </c>
      <c r="BD45" s="38" t="e">
        <f>DATEDIF(BO45,BQ45,"md")</f>
        <v>#NUM!</v>
      </c>
      <c r="BE45" s="40" t="e">
        <f>IF(BI45&gt;=12,DATEDIF(BO45,BR45,"y")+1,DATEDIF(BO45,BR45,"y"))</f>
        <v>#NUM!</v>
      </c>
      <c r="BF45" s="40" t="e">
        <f>IF(BI45&gt;=12,BI45-12,BI45)</f>
        <v>#NUM!</v>
      </c>
      <c r="BG45" s="41" t="e">
        <f>IF(BJ45&lt;=15,"半",0)</f>
        <v>#NUM!</v>
      </c>
      <c r="BH45" s="37" t="e">
        <f>DATEDIF(BO45,BR45,"y")</f>
        <v>#NUM!</v>
      </c>
      <c r="BI45" s="38" t="e">
        <f>IF(BJ45&gt;=16,DATEDIF(BO45,BR45,"ym")+1,DATEDIF(BO45,BR45,"ym"))</f>
        <v>#NUM!</v>
      </c>
      <c r="BJ45" s="39" t="e">
        <f>DATEDIF(BO45,BR45,"md")</f>
        <v>#NUM!</v>
      </c>
      <c r="BK45" s="38"/>
      <c r="BL45" s="45">
        <f>IF(J46="現在",$AJ$6,J46)</f>
        <v>0</v>
      </c>
      <c r="BM45" s="38">
        <v>2</v>
      </c>
      <c r="BN45" s="47">
        <f>IF(DAY(J45)&lt;=15,J45-DAY(J45)+1,J45-DAY(J45)+16)</f>
        <v>1</v>
      </c>
      <c r="BO45" s="47">
        <f>IF(DAY(BN45)=1,BN45+15,BX45)</f>
        <v>16</v>
      </c>
      <c r="BP45" s="48"/>
      <c r="BQ45" s="116">
        <f>IF(CG45&gt;=16,CE45,IF(J46="現在",$AJ$6-CG45+15,J46-CG45+15))</f>
        <v>15</v>
      </c>
      <c r="BR45" s="49">
        <f>IF(DAY(BQ45)=15,BQ45-DAY(BQ45),BQ45-DAY(BQ45)+15)</f>
        <v>0</v>
      </c>
      <c r="BS45" s="48"/>
      <c r="BT45" s="48"/>
      <c r="BU45" s="46">
        <f>YEAR(J45)</f>
        <v>1900</v>
      </c>
      <c r="BV45" s="50">
        <f>MONTH(J45)+1</f>
        <v>2</v>
      </c>
      <c r="BW45" s="51" t="str">
        <f>CONCATENATE(BU45,"/",BV45,"/",1)</f>
        <v>1900/2/1</v>
      </c>
      <c r="BX45" s="51">
        <f>BW45+1-1</f>
        <v>32</v>
      </c>
      <c r="BY45" s="51">
        <f>BW45-1</f>
        <v>31</v>
      </c>
      <c r="BZ45" s="46">
        <f>DAY(BY45)</f>
        <v>31</v>
      </c>
      <c r="CA45" s="46">
        <f>DAY(J45)</f>
        <v>0</v>
      </c>
      <c r="CB45" s="46">
        <f>YEAR(BL45)</f>
        <v>1900</v>
      </c>
      <c r="CC45" s="50">
        <f>IF(MONTH(BL45)=12,MONTH(BL45)-12+1,MONTH(BL45)+1)</f>
        <v>2</v>
      </c>
      <c r="CD45" s="51" t="str">
        <f>IF(CC45=1,CONCATENATE(CB45+1,"/",CC45,"/",1),CONCATENATE(CB45,"/",CC45,"/",1))</f>
        <v>1900/2/1</v>
      </c>
      <c r="CE45" s="51">
        <f>CD45-1</f>
        <v>31</v>
      </c>
      <c r="CF45" s="46">
        <f>DAY(CE45)</f>
        <v>31</v>
      </c>
      <c r="CG45" s="46">
        <f>DAY(BL45)</f>
        <v>0</v>
      </c>
    </row>
    <row r="46" spans="1:83" ht="12.75" customHeight="1">
      <c r="A46" s="290"/>
      <c r="B46" s="436"/>
      <c r="C46" s="437"/>
      <c r="D46" s="437"/>
      <c r="E46" s="437"/>
      <c r="F46" s="437"/>
      <c r="G46" s="438"/>
      <c r="H46" s="2" t="s">
        <v>21</v>
      </c>
      <c r="I46" s="2"/>
      <c r="J46" s="292"/>
      <c r="K46" s="293"/>
      <c r="L46" s="306"/>
      <c r="M46" s="251"/>
      <c r="N46" s="287"/>
      <c r="O46" s="289"/>
      <c r="P46" s="251"/>
      <c r="Q46" s="300"/>
      <c r="R46" s="105"/>
      <c r="S46" s="264"/>
      <c r="T46" s="251"/>
      <c r="U46" s="253"/>
      <c r="V46"/>
      <c r="Z46" s="46"/>
      <c r="AA46" s="46"/>
      <c r="AB46" s="46"/>
      <c r="AC46" s="120"/>
      <c r="AE46" s="294"/>
      <c r="AF46" s="296"/>
      <c r="AG46" s="298"/>
      <c r="AH46" s="284"/>
      <c r="AI46" s="286"/>
      <c r="AJ46" s="165"/>
      <c r="AK46"/>
      <c r="AL46"/>
      <c r="AM46" s="59"/>
      <c r="AN46" s="59"/>
      <c r="AO46" s="60"/>
      <c r="AP46" s="37"/>
      <c r="AQ46" s="38"/>
      <c r="AR46" s="39"/>
      <c r="AS46" s="59"/>
      <c r="AT46" s="59"/>
      <c r="AU46" s="60"/>
      <c r="AV46" s="37"/>
      <c r="AW46" s="38"/>
      <c r="AX46" s="39"/>
      <c r="AY46" s="59"/>
      <c r="AZ46" s="59"/>
      <c r="BA46" s="60"/>
      <c r="BB46" s="37"/>
      <c r="BC46" s="38"/>
      <c r="BD46" s="38"/>
      <c r="BE46" s="59"/>
      <c r="BF46" s="59"/>
      <c r="BG46" s="60"/>
      <c r="BH46" s="37"/>
      <c r="BI46" s="38"/>
      <c r="BJ46" s="39"/>
      <c r="BK46" s="38"/>
      <c r="BL46" s="45"/>
      <c r="BM46" s="38"/>
      <c r="BN46" s="47"/>
      <c r="BO46" s="47"/>
      <c r="BP46" s="48"/>
      <c r="BQ46" s="49"/>
      <c r="BR46" s="49"/>
      <c r="BS46" s="48"/>
      <c r="BT46" s="48"/>
      <c r="BV46" s="50"/>
      <c r="BW46" s="51"/>
      <c r="BX46" s="51"/>
      <c r="BY46" s="51"/>
      <c r="CC46" s="50"/>
      <c r="CD46" s="51"/>
      <c r="CE46" s="51"/>
    </row>
    <row r="47" spans="1:85" ht="13.5" customHeight="1">
      <c r="A47" s="265"/>
      <c r="B47" s="267"/>
      <c r="C47" s="268"/>
      <c r="D47" s="268"/>
      <c r="E47" s="268"/>
      <c r="F47" s="268"/>
      <c r="G47" s="269"/>
      <c r="H47" s="273" t="s">
        <v>53</v>
      </c>
      <c r="I47" s="274"/>
      <c r="J47" s="274"/>
      <c r="K47" s="275"/>
      <c r="L47" s="279" t="s">
        <v>53</v>
      </c>
      <c r="M47" s="259"/>
      <c r="N47" s="280"/>
      <c r="O47" s="257" t="s">
        <v>135</v>
      </c>
      <c r="P47" s="259" t="s">
        <v>136</v>
      </c>
      <c r="Q47" s="261" t="s">
        <v>137</v>
      </c>
      <c r="R47" s="104" t="s">
        <v>108</v>
      </c>
      <c r="S47" s="263">
        <f>IF($B$13="","",ROUNDDOWN($AI$48/12,0))</f>
      </c>
      <c r="T47" s="250">
        <f>IF($B$13="","",ROUNDDOWN(MOD($AI$48,12),0))</f>
      </c>
      <c r="U47" s="252">
        <f>IF($B$13="","",IF((MOD($AI48,12)-$T$47)&gt;=0.5,"半",0))</f>
      </c>
      <c r="V47" s="66"/>
      <c r="Z47" s="46"/>
      <c r="AA47" s="46"/>
      <c r="AB47" s="46"/>
      <c r="AC47" s="120"/>
      <c r="AE47" s="254" t="s">
        <v>138</v>
      </c>
      <c r="AF47" s="146" t="s">
        <v>2</v>
      </c>
      <c r="AG47" s="144" t="s">
        <v>139</v>
      </c>
      <c r="AH47" s="144" t="s">
        <v>140</v>
      </c>
      <c r="AI47" s="147" t="s">
        <v>141</v>
      </c>
      <c r="AJ47" s="256"/>
      <c r="AK47"/>
      <c r="AL47"/>
      <c r="AM47" s="40">
        <f>IF(AQ47&gt;=12,DATEDIF(BN47,BQ47,"y")+1,DATEDIF(BN47,BQ47,"y"))</f>
        <v>0</v>
      </c>
      <c r="AN47" s="40">
        <f>IF(AQ47&gt;=12,AQ47-12,AQ47)</f>
        <v>0</v>
      </c>
      <c r="AO47" s="41" t="str">
        <f>IF(AR47&lt;=15,"半",0)</f>
        <v>半</v>
      </c>
      <c r="AP47" s="37">
        <f>DATEDIF(BN47,BQ47,"y")</f>
        <v>0</v>
      </c>
      <c r="AQ47" s="38">
        <f>IF(AR47&gt;=16,DATEDIF(BN47,BQ47,"ym")+1,DATEDIF(BN47,BQ47,"ym"))</f>
        <v>0</v>
      </c>
      <c r="AR47" s="39">
        <f>DATEDIF(BN47,BQ47,"md")</f>
        <v>14</v>
      </c>
      <c r="AS47" s="40" t="e">
        <f>IF(AW47&gt;=12,DATEDIF(BN47,BR47,"y")+1,DATEDIF(BN47,BR47,"y"))</f>
        <v>#NUM!</v>
      </c>
      <c r="AT47" s="40" t="e">
        <f>IF(AW47&gt;=12,AW47-12,AW47)</f>
        <v>#NUM!</v>
      </c>
      <c r="AU47" s="41" t="e">
        <f>IF(AX47&lt;=15,"半",0)</f>
        <v>#NUM!</v>
      </c>
      <c r="AV47" s="37" t="e">
        <f>DATEDIF(BN47,BR47,"y")</f>
        <v>#NUM!</v>
      </c>
      <c r="AW47" s="38" t="e">
        <f>IF(AX47&gt;=16,DATEDIF(BN47,BR47,"ym")+1,DATEDIF(BN47,BR47,"ym"))</f>
        <v>#NUM!</v>
      </c>
      <c r="AX47" s="39" t="e">
        <f>DATEDIF(BN47,BR47,"md")</f>
        <v>#NUM!</v>
      </c>
      <c r="AY47" s="40" t="e">
        <f>IF(BC47&gt;=12,DATEDIF(BO47,BQ47,"y")+1,DATEDIF(BO47,BQ47,"y"))</f>
        <v>#NUM!</v>
      </c>
      <c r="AZ47" s="40" t="e">
        <f>IF(BC47&gt;=12,BC47-12,BC47)</f>
        <v>#NUM!</v>
      </c>
      <c r="BA47" s="41" t="e">
        <f>IF(BD47&lt;=15,"半",0)</f>
        <v>#NUM!</v>
      </c>
      <c r="BB47" s="37" t="e">
        <f>DATEDIF(BO47,BQ47,"y")</f>
        <v>#NUM!</v>
      </c>
      <c r="BC47" s="38" t="e">
        <f>IF(BD47&gt;=16,DATEDIF(BO47,BQ47,"ym")+1,DATEDIF(BO47,BQ47,"ym"))</f>
        <v>#NUM!</v>
      </c>
      <c r="BD47" s="38" t="e">
        <f>DATEDIF(BO47,BQ47,"md")</f>
        <v>#NUM!</v>
      </c>
      <c r="BE47" s="40" t="e">
        <f>IF(BI47&gt;=12,DATEDIF(BO47,BR47,"y")+1,DATEDIF(BO47,BR47,"y"))</f>
        <v>#NUM!</v>
      </c>
      <c r="BF47" s="40" t="e">
        <f>IF(BI47&gt;=12,BI47-12,BI47)</f>
        <v>#NUM!</v>
      </c>
      <c r="BG47" s="41" t="e">
        <f>IF(BJ47&lt;=15,"半",0)</f>
        <v>#NUM!</v>
      </c>
      <c r="BH47" s="37" t="e">
        <f>DATEDIF(BO47,BR47,"y")</f>
        <v>#NUM!</v>
      </c>
      <c r="BI47" s="38" t="e">
        <f>IF(BJ47&gt;=16,DATEDIF(BO47,BR47,"ym")+1,DATEDIF(BO47,BR47,"ym"))</f>
        <v>#NUM!</v>
      </c>
      <c r="BJ47" s="39" t="e">
        <f>DATEDIF(BO47,BR47,"md")</f>
        <v>#NUM!</v>
      </c>
      <c r="BK47" s="38"/>
      <c r="BL47" s="45">
        <f>IF(J48="現在",$AJ$6,J48)</f>
        <v>0</v>
      </c>
      <c r="BM47" s="38">
        <v>2</v>
      </c>
      <c r="BN47" s="47">
        <f>IF(DAY(J47)&lt;=15,J47-DAY(J47)+1,J47-DAY(J47)+16)</f>
        <v>1</v>
      </c>
      <c r="BO47" s="47">
        <f>IF(DAY(BN47)=1,BN47+15,BX47)</f>
        <v>16</v>
      </c>
      <c r="BP47" s="48"/>
      <c r="BQ47" s="116">
        <f>IF(CG47&gt;=16,CE47,IF(J48="現在",$AJ$6-CG47+15,J48-CG47+15))</f>
        <v>15</v>
      </c>
      <c r="BR47" s="49">
        <f>IF(DAY(BQ47)=15,BQ47-DAY(BQ47),BQ47-DAY(BQ47)+15)</f>
        <v>0</v>
      </c>
      <c r="BS47" s="48"/>
      <c r="BT47" s="48"/>
      <c r="BU47" s="46">
        <f>YEAR(J47)</f>
        <v>1900</v>
      </c>
      <c r="BV47" s="50">
        <f>MONTH(J47)+1</f>
        <v>2</v>
      </c>
      <c r="BW47" s="51" t="str">
        <f>CONCATENATE(BU47,"/",BV47,"/",1)</f>
        <v>1900/2/1</v>
      </c>
      <c r="BX47" s="51">
        <f>BW47+1-1</f>
        <v>32</v>
      </c>
      <c r="BY47" s="51">
        <f>BW47-1</f>
        <v>31</v>
      </c>
      <c r="BZ47" s="46">
        <f>DAY(BY47)</f>
        <v>31</v>
      </c>
      <c r="CA47" s="46">
        <f>DAY(J47)</f>
        <v>0</v>
      </c>
      <c r="CB47" s="46">
        <f>YEAR(BL47)</f>
        <v>1900</v>
      </c>
      <c r="CC47" s="50">
        <f>IF(MONTH(BL47)=12,MONTH(BL47)-12+1,MONTH(BL47)+1)</f>
        <v>2</v>
      </c>
      <c r="CD47" s="51" t="str">
        <f>IF(CC47=1,CONCATENATE(CB47+1,"/",CC47,"/",1),CONCATENATE(CB47,"/",CC47,"/",1))</f>
        <v>1900/2/1</v>
      </c>
      <c r="CE47" s="51">
        <f>CD47-1</f>
        <v>31</v>
      </c>
      <c r="CF47" s="46">
        <f>DAY(CE47)</f>
        <v>31</v>
      </c>
      <c r="CG47" s="46">
        <f>DAY(BL47)</f>
        <v>0</v>
      </c>
    </row>
    <row r="48" spans="1:83" ht="13.5" customHeight="1" thickBot="1">
      <c r="A48" s="266"/>
      <c r="B48" s="270"/>
      <c r="C48" s="271"/>
      <c r="D48" s="271"/>
      <c r="E48" s="271"/>
      <c r="F48" s="271"/>
      <c r="G48" s="272"/>
      <c r="H48" s="276"/>
      <c r="I48" s="277"/>
      <c r="J48" s="277"/>
      <c r="K48" s="278"/>
      <c r="L48" s="281"/>
      <c r="M48" s="282"/>
      <c r="N48" s="283"/>
      <c r="O48" s="258"/>
      <c r="P48" s="260"/>
      <c r="Q48" s="262"/>
      <c r="R48" s="124"/>
      <c r="S48" s="264"/>
      <c r="T48" s="251"/>
      <c r="U48" s="253"/>
      <c r="V48" s="121"/>
      <c r="W48" s="121"/>
      <c r="X48" s="121"/>
      <c r="Y48" s="121"/>
      <c r="Z48" s="86"/>
      <c r="AA48" s="86"/>
      <c r="AB48" s="86"/>
      <c r="AC48" s="122"/>
      <c r="AE48" s="255"/>
      <c r="AF48" s="148">
        <f>SUM(S13:S46)</f>
        <v>0</v>
      </c>
      <c r="AG48" s="148">
        <f>SUM($T$13:$T$46)</f>
        <v>0</v>
      </c>
      <c r="AH48" s="148">
        <f>COUNTIF($U$13:$U$46,"半")</f>
        <v>0</v>
      </c>
      <c r="AI48" s="149">
        <f>AF48*12+AG48+(AH48/2)</f>
        <v>0</v>
      </c>
      <c r="AJ48" s="256"/>
      <c r="AK48"/>
      <c r="AL48"/>
      <c r="AM48" s="59"/>
      <c r="AN48" s="59"/>
      <c r="AO48" s="60"/>
      <c r="AP48" s="37"/>
      <c r="AQ48" s="38"/>
      <c r="AR48" s="39"/>
      <c r="AS48" s="59"/>
      <c r="AT48" s="59"/>
      <c r="AU48" s="60"/>
      <c r="AV48" s="37"/>
      <c r="AW48" s="38"/>
      <c r="AX48" s="39"/>
      <c r="AY48" s="59"/>
      <c r="AZ48" s="59"/>
      <c r="BA48" s="60"/>
      <c r="BB48" s="37"/>
      <c r="BC48" s="38"/>
      <c r="BD48" s="38"/>
      <c r="BE48" s="59"/>
      <c r="BF48" s="59"/>
      <c r="BG48" s="60"/>
      <c r="BH48" s="37"/>
      <c r="BI48" s="38"/>
      <c r="BJ48" s="39"/>
      <c r="BK48" s="38"/>
      <c r="BL48" s="45"/>
      <c r="BM48" s="38"/>
      <c r="BN48" s="47"/>
      <c r="BO48" s="47"/>
      <c r="BP48" s="48"/>
      <c r="BQ48" s="49"/>
      <c r="BR48" s="49"/>
      <c r="BS48" s="48"/>
      <c r="BT48" s="48"/>
      <c r="BV48" s="50"/>
      <c r="BW48" s="51"/>
      <c r="BX48" s="51"/>
      <c r="BY48" s="51"/>
      <c r="CC48" s="50"/>
      <c r="CD48" s="51"/>
      <c r="CE48" s="51"/>
    </row>
    <row r="49" spans="1:83" ht="13.5" customHeight="1">
      <c r="A49" s="199" t="s">
        <v>44</v>
      </c>
      <c r="B49" s="201"/>
      <c r="C49" s="202"/>
      <c r="D49" s="102"/>
      <c r="E49" s="61"/>
      <c r="F49" s="61"/>
      <c r="G49" s="62" t="s">
        <v>108</v>
      </c>
      <c r="H49" s="5"/>
      <c r="I49" s="5"/>
      <c r="J49" s="6"/>
      <c r="K49" s="6"/>
      <c r="L49" s="4"/>
      <c r="M49" s="4"/>
      <c r="N49" s="4"/>
      <c r="O49" s="57"/>
      <c r="P49" s="232" t="s">
        <v>58</v>
      </c>
      <c r="Q49" s="233"/>
      <c r="R49" s="233"/>
      <c r="S49" s="233"/>
      <c r="T49" s="233"/>
      <c r="U49" s="233"/>
      <c r="V49" s="234"/>
      <c r="W49" s="236" t="s">
        <v>57</v>
      </c>
      <c r="X49" s="236"/>
      <c r="Y49" s="236"/>
      <c r="Z49" s="236"/>
      <c r="AA49" s="236"/>
      <c r="AB49" s="236"/>
      <c r="AC49" s="237"/>
      <c r="AK49"/>
      <c r="AL49"/>
      <c r="AV49" s="38"/>
      <c r="AW49" s="38"/>
      <c r="AX49" s="38"/>
      <c r="AY49" s="64"/>
      <c r="AZ49" s="64"/>
      <c r="BA49" s="64"/>
      <c r="BB49" s="38"/>
      <c r="BC49" s="38"/>
      <c r="BD49" s="38"/>
      <c r="BE49" s="64"/>
      <c r="BF49" s="64"/>
      <c r="BG49" s="64"/>
      <c r="BH49" s="38"/>
      <c r="BI49" s="38"/>
      <c r="BJ49" s="38"/>
      <c r="BK49" s="38"/>
      <c r="BL49" s="45"/>
      <c r="BM49" s="38"/>
      <c r="BN49" s="48"/>
      <c r="BO49" s="48"/>
      <c r="BP49" s="48"/>
      <c r="BQ49" s="48"/>
      <c r="BR49" s="48"/>
      <c r="BS49" s="48"/>
      <c r="BT49" s="48"/>
      <c r="BV49" s="50"/>
      <c r="BW49" s="51"/>
      <c r="BX49" s="51"/>
      <c r="BY49" s="51"/>
      <c r="CC49" s="50"/>
      <c r="CD49" s="51"/>
      <c r="CE49" s="51"/>
    </row>
    <row r="50" spans="1:83" ht="13.5" customHeight="1">
      <c r="A50" s="199"/>
      <c r="B50" s="203"/>
      <c r="C50" s="204"/>
      <c r="D50" s="102"/>
      <c r="E50" s="61"/>
      <c r="F50" s="61"/>
      <c r="G50" s="62"/>
      <c r="H50" s="5"/>
      <c r="I50" s="5"/>
      <c r="J50" s="6"/>
      <c r="K50" s="6"/>
      <c r="L50" s="4"/>
      <c r="M50" s="4"/>
      <c r="N50" s="4"/>
      <c r="O50" s="57"/>
      <c r="P50" s="235"/>
      <c r="Q50" s="168"/>
      <c r="R50" s="168"/>
      <c r="S50" s="168"/>
      <c r="T50" s="168"/>
      <c r="U50" s="168"/>
      <c r="V50" s="163"/>
      <c r="W50" s="168"/>
      <c r="X50" s="168"/>
      <c r="Y50" s="168"/>
      <c r="Z50" s="168"/>
      <c r="AA50" s="168"/>
      <c r="AB50" s="168"/>
      <c r="AC50" s="169"/>
      <c r="AK50"/>
      <c r="AL50"/>
      <c r="AV50" s="38"/>
      <c r="AW50" s="38"/>
      <c r="AX50" s="38"/>
      <c r="AY50" s="64"/>
      <c r="AZ50" s="64"/>
      <c r="BA50" s="64"/>
      <c r="BB50" s="38"/>
      <c r="BC50" s="38"/>
      <c r="BD50" s="38"/>
      <c r="BE50" s="64"/>
      <c r="BF50" s="64"/>
      <c r="BG50" s="64"/>
      <c r="BH50" s="38"/>
      <c r="BI50" s="38"/>
      <c r="BJ50" s="38"/>
      <c r="BK50" s="38"/>
      <c r="BL50" s="45"/>
      <c r="BM50" s="38"/>
      <c r="BN50" s="48"/>
      <c r="BO50" s="48"/>
      <c r="BP50" s="48"/>
      <c r="BQ50" s="48"/>
      <c r="BR50" s="48"/>
      <c r="BS50" s="48"/>
      <c r="BT50" s="48"/>
      <c r="BV50" s="50"/>
      <c r="BW50" s="51"/>
      <c r="BX50" s="51"/>
      <c r="BY50" s="51"/>
      <c r="CC50" s="50"/>
      <c r="CD50" s="51"/>
      <c r="CE50" s="51"/>
    </row>
    <row r="51" spans="1:83" ht="13.5" customHeight="1">
      <c r="A51" s="199"/>
      <c r="B51" s="238"/>
      <c r="C51" s="239"/>
      <c r="D51" s="62"/>
      <c r="E51" s="61"/>
      <c r="F51" s="61"/>
      <c r="G51" s="62"/>
      <c r="H51" s="5"/>
      <c r="I51" s="5"/>
      <c r="J51" s="6"/>
      <c r="K51" s="6"/>
      <c r="L51" s="4"/>
      <c r="M51" s="4"/>
      <c r="N51" s="4"/>
      <c r="O51" s="57"/>
      <c r="P51" s="478"/>
      <c r="Q51" s="479"/>
      <c r="R51" s="479"/>
      <c r="S51" s="479"/>
      <c r="T51" s="479"/>
      <c r="U51" s="243" t="s">
        <v>123</v>
      </c>
      <c r="V51" s="480"/>
      <c r="W51" s="479"/>
      <c r="X51" s="479"/>
      <c r="Y51" s="479"/>
      <c r="Z51" s="479"/>
      <c r="AA51" s="479"/>
      <c r="AB51" s="243" t="s">
        <v>50</v>
      </c>
      <c r="AC51" s="245"/>
      <c r="AK51"/>
      <c r="AL51"/>
      <c r="AV51" s="38"/>
      <c r="AW51" s="38"/>
      <c r="AX51" s="38"/>
      <c r="AY51" s="64"/>
      <c r="AZ51" s="64"/>
      <c r="BA51" s="64"/>
      <c r="BB51" s="38"/>
      <c r="BC51" s="38"/>
      <c r="BD51" s="38"/>
      <c r="BE51" s="64"/>
      <c r="BF51" s="64"/>
      <c r="BG51" s="64"/>
      <c r="BH51" s="38"/>
      <c r="BI51" s="38"/>
      <c r="BJ51" s="38"/>
      <c r="BK51" s="38"/>
      <c r="BL51" s="45"/>
      <c r="BM51" s="38"/>
      <c r="BN51" s="48"/>
      <c r="BO51" s="48"/>
      <c r="BP51" s="48"/>
      <c r="BQ51" s="48"/>
      <c r="BR51" s="48"/>
      <c r="BS51" s="48"/>
      <c r="BT51" s="48"/>
      <c r="BV51" s="50"/>
      <c r="BW51" s="51"/>
      <c r="BX51" s="51"/>
      <c r="BY51" s="51"/>
      <c r="CC51" s="50"/>
      <c r="CD51" s="51"/>
      <c r="CE51" s="51"/>
    </row>
    <row r="52" spans="1:83" ht="13.5" customHeight="1">
      <c r="A52" s="200"/>
      <c r="B52" s="240"/>
      <c r="C52" s="241"/>
      <c r="D52" s="62"/>
      <c r="E52" s="61"/>
      <c r="F52" s="61"/>
      <c r="G52" s="62"/>
      <c r="H52" s="5"/>
      <c r="I52" s="5"/>
      <c r="J52" s="6"/>
      <c r="K52" s="6"/>
      <c r="L52" s="4"/>
      <c r="M52" s="4"/>
      <c r="N52" s="4"/>
      <c r="O52" s="57"/>
      <c r="P52" s="170" t="s">
        <v>38</v>
      </c>
      <c r="Q52" s="177"/>
      <c r="R52" s="225" t="s">
        <v>95</v>
      </c>
      <c r="S52" s="225"/>
      <c r="T52" s="225"/>
      <c r="U52" s="225"/>
      <c r="V52" s="226"/>
      <c r="W52" s="187" t="s">
        <v>38</v>
      </c>
      <c r="X52" s="177"/>
      <c r="Y52" s="246" t="s">
        <v>95</v>
      </c>
      <c r="Z52" s="225"/>
      <c r="AA52" s="225"/>
      <c r="AB52" s="225"/>
      <c r="AC52" s="247"/>
      <c r="AK52"/>
      <c r="AL52"/>
      <c r="AV52" s="38"/>
      <c r="AW52" s="38"/>
      <c r="AX52" s="38"/>
      <c r="AY52" s="64"/>
      <c r="AZ52" s="64"/>
      <c r="BA52" s="64"/>
      <c r="BB52" s="38"/>
      <c r="BC52" s="38"/>
      <c r="BD52" s="38"/>
      <c r="BE52" s="64"/>
      <c r="BF52" s="64"/>
      <c r="BG52" s="64"/>
      <c r="BH52" s="38"/>
      <c r="BI52" s="38"/>
      <c r="BJ52" s="38"/>
      <c r="BK52" s="38"/>
      <c r="BL52" s="45"/>
      <c r="BM52" s="38"/>
      <c r="BN52" s="48"/>
      <c r="BO52" s="48"/>
      <c r="BP52" s="48"/>
      <c r="BQ52" s="48"/>
      <c r="BR52" s="48"/>
      <c r="BS52" s="48"/>
      <c r="BT52" s="48"/>
      <c r="BV52" s="50"/>
      <c r="BW52" s="51"/>
      <c r="BX52" s="51"/>
      <c r="BY52" s="51"/>
      <c r="CC52" s="50"/>
      <c r="CD52" s="51"/>
      <c r="CE52" s="51"/>
    </row>
    <row r="53" spans="1:83" ht="13.5" customHeight="1">
      <c r="A53" s="212" t="s">
        <v>79</v>
      </c>
      <c r="B53" s="238"/>
      <c r="C53" s="239"/>
      <c r="D53" s="62"/>
      <c r="E53" s="61"/>
      <c r="F53" s="61"/>
      <c r="G53" s="62"/>
      <c r="H53" s="5"/>
      <c r="I53" s="5"/>
      <c r="J53" s="6"/>
      <c r="K53" s="6"/>
      <c r="L53" s="4"/>
      <c r="M53" s="4"/>
      <c r="N53" s="4"/>
      <c r="O53" s="57"/>
      <c r="P53" s="180"/>
      <c r="Q53" s="179"/>
      <c r="R53" s="227"/>
      <c r="S53" s="227"/>
      <c r="T53" s="227"/>
      <c r="U53" s="227"/>
      <c r="V53" s="228"/>
      <c r="W53" s="229"/>
      <c r="X53" s="179"/>
      <c r="Y53" s="248"/>
      <c r="Z53" s="227"/>
      <c r="AA53" s="227"/>
      <c r="AB53" s="227"/>
      <c r="AC53" s="249"/>
      <c r="AK53"/>
      <c r="AL53"/>
      <c r="AV53" s="38"/>
      <c r="AW53" s="38"/>
      <c r="AX53" s="38"/>
      <c r="AY53" s="64"/>
      <c r="AZ53" s="64"/>
      <c r="BA53" s="64"/>
      <c r="BB53" s="38"/>
      <c r="BC53" s="38"/>
      <c r="BD53" s="38"/>
      <c r="BE53" s="64"/>
      <c r="BF53" s="64"/>
      <c r="BG53" s="64"/>
      <c r="BH53" s="38"/>
      <c r="BI53" s="38"/>
      <c r="BJ53" s="38"/>
      <c r="BK53" s="38"/>
      <c r="BL53" s="45"/>
      <c r="BM53" s="38"/>
      <c r="BN53" s="48"/>
      <c r="BO53" s="48"/>
      <c r="BP53" s="48"/>
      <c r="BQ53" s="48"/>
      <c r="BR53" s="48"/>
      <c r="BS53" s="48"/>
      <c r="BT53" s="48"/>
      <c r="BV53" s="50"/>
      <c r="BW53" s="51"/>
      <c r="BX53" s="51"/>
      <c r="BY53" s="51"/>
      <c r="CC53" s="50"/>
      <c r="CD53" s="51"/>
      <c r="CE53" s="51"/>
    </row>
    <row r="54" spans="1:83" ht="13.5" customHeight="1">
      <c r="A54" s="213"/>
      <c r="B54" s="240"/>
      <c r="C54" s="241"/>
      <c r="D54" s="62"/>
      <c r="E54" s="61"/>
      <c r="F54" s="61"/>
      <c r="G54" s="62"/>
      <c r="H54" s="5"/>
      <c r="I54" s="5"/>
      <c r="J54" s="6"/>
      <c r="K54" s="6"/>
      <c r="L54" s="4"/>
      <c r="M54" s="4"/>
      <c r="N54" s="4"/>
      <c r="O54" s="57"/>
      <c r="P54" s="170" t="s">
        <v>26</v>
      </c>
      <c r="Q54" s="177"/>
      <c r="R54" s="181" t="s">
        <v>95</v>
      </c>
      <c r="S54" s="181"/>
      <c r="T54" s="181"/>
      <c r="U54" s="181"/>
      <c r="V54" s="72" t="s">
        <v>51</v>
      </c>
      <c r="W54" s="215" t="s">
        <v>40</v>
      </c>
      <c r="X54" s="216"/>
      <c r="Y54" s="219" t="s">
        <v>95</v>
      </c>
      <c r="Z54" s="219"/>
      <c r="AA54" s="219"/>
      <c r="AB54" s="219"/>
      <c r="AC54" s="220"/>
      <c r="AK54"/>
      <c r="AL54"/>
      <c r="AV54" s="38"/>
      <c r="AW54" s="38"/>
      <c r="AX54" s="38"/>
      <c r="AY54" s="64"/>
      <c r="AZ54" s="64"/>
      <c r="BA54" s="64"/>
      <c r="BB54" s="38"/>
      <c r="BC54" s="38"/>
      <c r="BD54" s="38"/>
      <c r="BE54" s="64"/>
      <c r="BF54" s="64"/>
      <c r="BG54" s="64"/>
      <c r="BH54" s="38"/>
      <c r="BI54" s="38"/>
      <c r="BJ54" s="38"/>
      <c r="BK54" s="38"/>
      <c r="BL54" s="45"/>
      <c r="BM54" s="38"/>
      <c r="BN54" s="48"/>
      <c r="BO54" s="48"/>
      <c r="BP54" s="48"/>
      <c r="BQ54" s="48"/>
      <c r="BR54" s="48"/>
      <c r="BS54" s="48"/>
      <c r="BT54" s="48"/>
      <c r="BV54" s="50"/>
      <c r="BW54" s="51"/>
      <c r="BX54" s="51"/>
      <c r="BY54" s="51"/>
      <c r="CC54" s="50"/>
      <c r="CD54" s="51"/>
      <c r="CE54" s="51"/>
    </row>
    <row r="55" spans="1:83" ht="13.5" customHeight="1">
      <c r="A55" s="213"/>
      <c r="B55" s="223"/>
      <c r="C55" s="165"/>
      <c r="D55" s="12"/>
      <c r="E55" s="61"/>
      <c r="F55" s="61"/>
      <c r="G55" s="62"/>
      <c r="H55" s="5"/>
      <c r="I55" s="5"/>
      <c r="J55" s="6"/>
      <c r="K55" s="6"/>
      <c r="L55" s="4"/>
      <c r="M55" s="4"/>
      <c r="N55" s="4"/>
      <c r="O55" s="57"/>
      <c r="P55" s="170" t="s">
        <v>27</v>
      </c>
      <c r="Q55" s="177"/>
      <c r="R55" s="181" t="s">
        <v>95</v>
      </c>
      <c r="S55" s="181"/>
      <c r="T55" s="181"/>
      <c r="U55" s="181"/>
      <c r="V55" s="70" t="s">
        <v>52</v>
      </c>
      <c r="W55" s="217"/>
      <c r="X55" s="218"/>
      <c r="Y55" s="221"/>
      <c r="Z55" s="221"/>
      <c r="AA55" s="221"/>
      <c r="AB55" s="221"/>
      <c r="AC55" s="222"/>
      <c r="AK55"/>
      <c r="AL55"/>
      <c r="AV55" s="38"/>
      <c r="AW55" s="38"/>
      <c r="AX55" s="38"/>
      <c r="AY55" s="64"/>
      <c r="AZ55" s="64"/>
      <c r="BA55" s="64"/>
      <c r="BB55" s="38"/>
      <c r="BC55" s="38"/>
      <c r="BD55" s="38"/>
      <c r="BE55" s="64"/>
      <c r="BF55" s="64"/>
      <c r="BG55" s="64"/>
      <c r="BH55" s="38"/>
      <c r="BI55" s="38"/>
      <c r="BJ55" s="38"/>
      <c r="BK55" s="38"/>
      <c r="BL55" s="45"/>
      <c r="BM55" s="38"/>
      <c r="BN55" s="48"/>
      <c r="BO55" s="48"/>
      <c r="BP55" s="48"/>
      <c r="BQ55" s="48"/>
      <c r="BR55" s="48"/>
      <c r="BS55" s="48"/>
      <c r="BT55" s="48"/>
      <c r="BV55" s="50"/>
      <c r="BW55" s="51"/>
      <c r="BX55" s="51"/>
      <c r="BY55" s="51"/>
      <c r="CC55" s="50"/>
      <c r="CD55" s="51"/>
      <c r="CE55" s="51"/>
    </row>
    <row r="56" spans="1:83" ht="13.5" customHeight="1">
      <c r="A56" s="214"/>
      <c r="B56" s="224"/>
      <c r="C56" s="165"/>
      <c r="D56" s="205" t="s">
        <v>59</v>
      </c>
      <c r="E56" s="206"/>
      <c r="F56" s="207" t="s">
        <v>60</v>
      </c>
      <c r="G56" s="208"/>
      <c r="H56" s="164" t="s">
        <v>84</v>
      </c>
      <c r="I56" s="164"/>
      <c r="J56" s="164"/>
      <c r="K56" s="209" t="s">
        <v>176</v>
      </c>
      <c r="L56" s="210"/>
      <c r="M56" s="210"/>
      <c r="N56" s="210"/>
      <c r="O56" s="211"/>
      <c r="P56" s="180"/>
      <c r="Q56" s="179"/>
      <c r="R56" s="182"/>
      <c r="S56" s="182"/>
      <c r="T56" s="182"/>
      <c r="U56" s="182"/>
      <c r="V56" s="136" t="s">
        <v>125</v>
      </c>
      <c r="W56" s="229" t="s">
        <v>36</v>
      </c>
      <c r="X56" s="179"/>
      <c r="Y56" s="230" t="s">
        <v>95</v>
      </c>
      <c r="Z56" s="231"/>
      <c r="AA56" s="231"/>
      <c r="AB56" s="231"/>
      <c r="AC56" s="137" t="s">
        <v>52</v>
      </c>
      <c r="AD56" s="174" t="s">
        <v>109</v>
      </c>
      <c r="AI56" s="50"/>
      <c r="AK56"/>
      <c r="AL56"/>
      <c r="AV56" s="38"/>
      <c r="AW56" s="38"/>
      <c r="AX56" s="38"/>
      <c r="AY56" s="64"/>
      <c r="AZ56" s="64"/>
      <c r="BA56" s="64"/>
      <c r="BB56" s="38"/>
      <c r="BC56" s="38"/>
      <c r="BD56" s="38"/>
      <c r="BE56" s="64"/>
      <c r="BF56" s="64"/>
      <c r="BG56" s="64"/>
      <c r="BH56" s="38"/>
      <c r="BI56" s="38"/>
      <c r="BJ56" s="38"/>
      <c r="BK56" s="38"/>
      <c r="BL56" s="45"/>
      <c r="BM56" s="38"/>
      <c r="BN56" s="48"/>
      <c r="BO56" s="48"/>
      <c r="BP56" s="48"/>
      <c r="BQ56" s="48"/>
      <c r="BR56" s="48"/>
      <c r="BS56" s="48"/>
      <c r="BT56" s="48"/>
      <c r="BV56" s="50"/>
      <c r="BW56" s="51"/>
      <c r="BX56" s="51"/>
      <c r="BY56" s="51"/>
      <c r="CC56" s="50"/>
      <c r="CD56" s="51"/>
      <c r="CE56" s="51"/>
    </row>
    <row r="57" spans="1:83" ht="13.5" customHeight="1">
      <c r="A57" s="192" t="s">
        <v>45</v>
      </c>
      <c r="B57" s="194"/>
      <c r="C57" s="165"/>
      <c r="D57" s="160"/>
      <c r="E57" s="161"/>
      <c r="F57" s="160"/>
      <c r="G57" s="161"/>
      <c r="H57" s="164"/>
      <c r="I57" s="164"/>
      <c r="J57" s="165"/>
      <c r="K57" s="160"/>
      <c r="L57" s="166"/>
      <c r="M57" s="166"/>
      <c r="N57" s="166"/>
      <c r="O57" s="167"/>
      <c r="P57" s="176" t="s">
        <v>28</v>
      </c>
      <c r="Q57" s="177"/>
      <c r="R57" s="181" t="s">
        <v>95</v>
      </c>
      <c r="S57" s="181"/>
      <c r="T57" s="181"/>
      <c r="U57" s="181"/>
      <c r="V57" s="138" t="s">
        <v>51</v>
      </c>
      <c r="W57" s="187" t="s">
        <v>39</v>
      </c>
      <c r="X57" s="171"/>
      <c r="Y57" s="63" t="s">
        <v>42</v>
      </c>
      <c r="Z57" s="63" t="s">
        <v>32</v>
      </c>
      <c r="AA57" s="63" t="s">
        <v>33</v>
      </c>
      <c r="AB57" s="139" t="s">
        <v>34</v>
      </c>
      <c r="AC57" s="140" t="s">
        <v>43</v>
      </c>
      <c r="AD57" s="175"/>
      <c r="AK57"/>
      <c r="AL57"/>
      <c r="AV57" s="38"/>
      <c r="AW57" s="38"/>
      <c r="AX57" s="38"/>
      <c r="AY57" s="64"/>
      <c r="AZ57" s="64"/>
      <c r="BA57" s="64"/>
      <c r="BB57" s="38"/>
      <c r="BC57" s="38"/>
      <c r="BD57" s="38"/>
      <c r="BE57" s="64"/>
      <c r="BF57" s="64"/>
      <c r="BG57" s="64"/>
      <c r="BH57" s="38"/>
      <c r="BI57" s="38"/>
      <c r="BJ57" s="38"/>
      <c r="BK57" s="38"/>
      <c r="BL57" s="45"/>
      <c r="BM57" s="38"/>
      <c r="BN57" s="48"/>
      <c r="BO57" s="48"/>
      <c r="BP57" s="48"/>
      <c r="BQ57" s="48"/>
      <c r="BR57" s="48"/>
      <c r="BS57" s="48"/>
      <c r="BT57" s="48"/>
      <c r="BV57" s="50"/>
      <c r="BW57" s="51"/>
      <c r="BX57" s="51"/>
      <c r="BY57" s="51"/>
      <c r="CC57" s="50"/>
      <c r="CD57" s="51"/>
      <c r="CE57" s="51"/>
    </row>
    <row r="58" spans="1:83" ht="13.5" customHeight="1">
      <c r="A58" s="193"/>
      <c r="B58" s="165"/>
      <c r="C58" s="165"/>
      <c r="D58" s="162"/>
      <c r="E58" s="163"/>
      <c r="F58" s="162"/>
      <c r="G58" s="163"/>
      <c r="H58" s="165"/>
      <c r="I58" s="165"/>
      <c r="J58" s="165"/>
      <c r="K58" s="162"/>
      <c r="L58" s="168"/>
      <c r="M58" s="168"/>
      <c r="N58" s="168"/>
      <c r="O58" s="169"/>
      <c r="P58" s="178"/>
      <c r="Q58" s="179"/>
      <c r="R58" s="182"/>
      <c r="S58" s="182"/>
      <c r="T58" s="182"/>
      <c r="U58" s="182"/>
      <c r="W58" s="188"/>
      <c r="X58" s="189"/>
      <c r="Y58" s="111" t="s">
        <v>95</v>
      </c>
      <c r="Z58" s="112" t="s">
        <v>95</v>
      </c>
      <c r="AA58" s="112" t="s">
        <v>95</v>
      </c>
      <c r="AB58" s="112" t="s">
        <v>95</v>
      </c>
      <c r="AC58" s="113" t="s">
        <v>95</v>
      </c>
      <c r="AD58" s="175"/>
      <c r="AK58"/>
      <c r="AL58"/>
      <c r="AV58" s="38"/>
      <c r="AW58" s="38"/>
      <c r="AX58" s="38"/>
      <c r="AY58" s="64"/>
      <c r="AZ58" s="64"/>
      <c r="BA58" s="64"/>
      <c r="BB58" s="38"/>
      <c r="BC58" s="38"/>
      <c r="BD58" s="38"/>
      <c r="BE58" s="64"/>
      <c r="BF58" s="64"/>
      <c r="BG58" s="64"/>
      <c r="BH58" s="38"/>
      <c r="BI58" s="38"/>
      <c r="BJ58" s="38"/>
      <c r="BK58" s="38"/>
      <c r="BL58" s="45"/>
      <c r="BM58" s="38"/>
      <c r="BN58" s="48"/>
      <c r="BO58" s="48"/>
      <c r="BP58" s="48"/>
      <c r="BQ58" s="48"/>
      <c r="BR58" s="48"/>
      <c r="BS58" s="48"/>
      <c r="BT58" s="48"/>
      <c r="BV58" s="50"/>
      <c r="BW58" s="51"/>
      <c r="BX58" s="51"/>
      <c r="BY58" s="51"/>
      <c r="CC58" s="50"/>
      <c r="CD58" s="51"/>
      <c r="CE58" s="51"/>
    </row>
    <row r="59" spans="1:83" ht="13.5" customHeight="1">
      <c r="A59" s="197" t="s">
        <v>46</v>
      </c>
      <c r="B59" s="194"/>
      <c r="C59" s="165"/>
      <c r="D59" s="160"/>
      <c r="E59" s="161"/>
      <c r="F59" s="160"/>
      <c r="G59" s="161"/>
      <c r="H59" s="164"/>
      <c r="I59" s="164"/>
      <c r="J59" s="165"/>
      <c r="K59" s="160"/>
      <c r="L59" s="166"/>
      <c r="M59" s="166"/>
      <c r="N59" s="166"/>
      <c r="O59" s="167"/>
      <c r="P59" s="170" t="s">
        <v>39</v>
      </c>
      <c r="Q59" s="171"/>
      <c r="R59" s="76" t="s">
        <v>30</v>
      </c>
      <c r="S59" s="76" t="s">
        <v>31</v>
      </c>
      <c r="T59" s="76" t="s">
        <v>32</v>
      </c>
      <c r="U59" s="77" t="s">
        <v>33</v>
      </c>
      <c r="V59" s="141" t="s">
        <v>34</v>
      </c>
      <c r="W59" s="195" t="s">
        <v>41</v>
      </c>
      <c r="X59" s="196"/>
      <c r="Y59" s="183" t="s">
        <v>95</v>
      </c>
      <c r="Z59" s="184"/>
      <c r="AA59" s="184"/>
      <c r="AB59" s="184"/>
      <c r="AC59" s="71" t="s">
        <v>52</v>
      </c>
      <c r="AK59"/>
      <c r="AL59"/>
      <c r="AV59" s="38"/>
      <c r="AW59" s="38"/>
      <c r="AX59" s="38"/>
      <c r="AY59" s="64"/>
      <c r="AZ59" s="64"/>
      <c r="BA59" s="64"/>
      <c r="BB59" s="38"/>
      <c r="BC59" s="38"/>
      <c r="BD59" s="38"/>
      <c r="BE59" s="64"/>
      <c r="BF59" s="64"/>
      <c r="BG59" s="64"/>
      <c r="BH59" s="38"/>
      <c r="BI59" s="38"/>
      <c r="BJ59" s="38"/>
      <c r="BK59" s="38"/>
      <c r="BL59" s="45"/>
      <c r="BM59" s="38"/>
      <c r="BN59" s="48"/>
      <c r="BO59" s="48"/>
      <c r="BP59" s="48"/>
      <c r="BQ59" s="48"/>
      <c r="BR59" s="48"/>
      <c r="BS59" s="48"/>
      <c r="BT59" s="48"/>
      <c r="BV59" s="50"/>
      <c r="BW59" s="51"/>
      <c r="BX59" s="51"/>
      <c r="BY59" s="51"/>
      <c r="CC59" s="50"/>
      <c r="CD59" s="51"/>
      <c r="CE59" s="51"/>
    </row>
    <row r="60" spans="1:83" ht="13.5" customHeight="1" thickBot="1">
      <c r="A60" s="198"/>
      <c r="B60" s="165"/>
      <c r="C60" s="165"/>
      <c r="D60" s="162"/>
      <c r="E60" s="163"/>
      <c r="F60" s="162"/>
      <c r="G60" s="163"/>
      <c r="H60" s="165"/>
      <c r="I60" s="165"/>
      <c r="J60" s="165"/>
      <c r="K60" s="162"/>
      <c r="L60" s="168"/>
      <c r="M60" s="168"/>
      <c r="N60" s="168"/>
      <c r="O60" s="169"/>
      <c r="P60" s="172"/>
      <c r="Q60" s="173"/>
      <c r="R60" s="109" t="s">
        <v>95</v>
      </c>
      <c r="S60" s="110" t="s">
        <v>95</v>
      </c>
      <c r="T60" s="110" t="s">
        <v>95</v>
      </c>
      <c r="U60" s="110" t="s">
        <v>95</v>
      </c>
      <c r="V60" s="142" t="s">
        <v>95</v>
      </c>
      <c r="W60" s="190" t="s">
        <v>37</v>
      </c>
      <c r="X60" s="191"/>
      <c r="Y60" s="185" t="s">
        <v>95</v>
      </c>
      <c r="Z60" s="186"/>
      <c r="AA60" s="186"/>
      <c r="AB60" s="186"/>
      <c r="AC60" s="84" t="s">
        <v>51</v>
      </c>
      <c r="AV60" s="38"/>
      <c r="AW60" s="38"/>
      <c r="AX60" s="38"/>
      <c r="AY60" s="64"/>
      <c r="AZ60" s="64"/>
      <c r="BA60" s="64"/>
      <c r="BB60" s="38"/>
      <c r="BC60" s="38"/>
      <c r="BD60" s="38"/>
      <c r="BE60" s="64"/>
      <c r="BF60" s="64"/>
      <c r="BG60" s="64"/>
      <c r="BH60" s="38"/>
      <c r="BI60" s="38"/>
      <c r="BJ60" s="38"/>
      <c r="BK60" s="38"/>
      <c r="BL60" s="45"/>
      <c r="BM60" s="38"/>
      <c r="BN60" s="48"/>
      <c r="BO60" s="48"/>
      <c r="BP60" s="48"/>
      <c r="BQ60" s="48"/>
      <c r="BR60" s="48"/>
      <c r="BS60" s="48"/>
      <c r="BT60" s="48"/>
      <c r="BV60" s="50"/>
      <c r="BW60" s="51"/>
      <c r="BX60" s="51"/>
      <c r="BY60" s="51"/>
      <c r="CC60" s="50"/>
      <c r="CD60" s="51"/>
      <c r="CE60" s="51"/>
    </row>
    <row r="61" spans="1:38" s="9" customFormat="1" ht="28.5" customHeight="1" thickBot="1">
      <c r="A61" s="498" t="s">
        <v>74</v>
      </c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8"/>
      <c r="AC61" s="73" t="s">
        <v>74</v>
      </c>
      <c r="AD61" s="73"/>
      <c r="AE61" s="52"/>
      <c r="AF61" s="46"/>
      <c r="AG61" s="73"/>
      <c r="AH61" s="117"/>
      <c r="AI61" s="10"/>
      <c r="AJ61" s="10"/>
      <c r="AK61" s="10"/>
      <c r="AL61" s="10"/>
    </row>
    <row r="62" spans="1:38" s="9" customFormat="1" ht="28.5" customHeight="1" thickBot="1">
      <c r="A62" s="468" t="s">
        <v>76</v>
      </c>
      <c r="B62" s="469"/>
      <c r="C62" s="465">
        <f>IF($B65="","",$C$2)</f>
      </c>
      <c r="D62" s="466"/>
      <c r="E62" s="467"/>
      <c r="F62" s="106" t="s">
        <v>85</v>
      </c>
      <c r="G62" s="470">
        <f>IF($B65="","",$G$2)</f>
      </c>
      <c r="H62" s="471"/>
      <c r="I62" s="471"/>
      <c r="J62" s="471"/>
      <c r="K62" s="471"/>
      <c r="L62" s="471"/>
      <c r="M62" s="471"/>
      <c r="N62" s="471"/>
      <c r="O62" s="472"/>
      <c r="P62" s="99" t="s">
        <v>35</v>
      </c>
      <c r="Q62" s="107">
        <f>IF($B65="","",Y$2)</f>
      </c>
      <c r="R62" s="107">
        <f>IF($B65="","",Z$2)</f>
      </c>
      <c r="S62" s="107">
        <f>IF($B65="","",AA$2)</f>
      </c>
      <c r="T62" s="107">
        <f>IF($B65="","",AB$2)</f>
      </c>
      <c r="U62" s="107">
        <f>IF($B65="","",AC$2)</f>
      </c>
      <c r="V62" s="101" t="s">
        <v>77</v>
      </c>
      <c r="W62" s="465">
        <f>IF($B65="","",(CONCATENATE($C$7,"　",$F$7)))</f>
      </c>
      <c r="X62" s="466"/>
      <c r="Y62" s="466"/>
      <c r="Z62" s="466"/>
      <c r="AA62" s="466"/>
      <c r="AB62" s="466"/>
      <c r="AC62" s="481"/>
      <c r="AF62" s="46"/>
      <c r="AI62" s="10"/>
      <c r="AJ62" s="10"/>
      <c r="AK62" s="10"/>
      <c r="AL62" s="10"/>
    </row>
    <row r="63" spans="1:86" ht="20.25" customHeight="1" thickBo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7"/>
      <c r="M63" s="57"/>
      <c r="N63" s="57"/>
      <c r="O63" s="57"/>
      <c r="P63" s="5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314" t="s">
        <v>106</v>
      </c>
      <c r="AF63" s="315" t="s">
        <v>102</v>
      </c>
      <c r="AG63" s="517" t="s">
        <v>101</v>
      </c>
      <c r="AH63" s="518" t="s">
        <v>100</v>
      </c>
      <c r="AI63" s="473" t="s">
        <v>122</v>
      </c>
      <c r="AJ63" s="473"/>
      <c r="AK63" s="53"/>
      <c r="AL63" s="53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</row>
    <row r="64" spans="1:86" ht="12.75" customHeight="1">
      <c r="A64" s="78" t="s">
        <v>19</v>
      </c>
      <c r="B64" s="453" t="s">
        <v>87</v>
      </c>
      <c r="C64" s="317"/>
      <c r="D64" s="317"/>
      <c r="E64" s="317"/>
      <c r="F64" s="317"/>
      <c r="G64" s="454"/>
      <c r="H64" s="453" t="s">
        <v>22</v>
      </c>
      <c r="I64" s="317"/>
      <c r="J64" s="317"/>
      <c r="K64" s="454"/>
      <c r="L64" s="483" t="s">
        <v>23</v>
      </c>
      <c r="M64" s="312"/>
      <c r="N64" s="484"/>
      <c r="O64" s="444" t="s">
        <v>54</v>
      </c>
      <c r="P64" s="444"/>
      <c r="Q64" s="482"/>
      <c r="R64" s="79" t="s">
        <v>55</v>
      </c>
      <c r="S64" s="337" t="s">
        <v>56</v>
      </c>
      <c r="T64" s="338"/>
      <c r="U64" s="338"/>
      <c r="V64" s="80" t="s">
        <v>61</v>
      </c>
      <c r="W64" s="81"/>
      <c r="X64" s="11"/>
      <c r="Y64" s="11"/>
      <c r="Z64" s="11"/>
      <c r="AA64" s="11"/>
      <c r="AB64" s="11"/>
      <c r="AC64" s="75"/>
      <c r="AE64" s="314"/>
      <c r="AF64" s="316"/>
      <c r="AG64" s="517"/>
      <c r="AH64" s="518"/>
      <c r="AI64" s="474"/>
      <c r="AJ64" s="474"/>
      <c r="AK64" s="12"/>
      <c r="AL64" s="12"/>
      <c r="AM64" s="64"/>
      <c r="AN64" s="64"/>
      <c r="AO64" s="64"/>
      <c r="AP64" s="38"/>
      <c r="AQ64" s="38"/>
      <c r="AR64" s="38"/>
      <c r="AS64" s="64"/>
      <c r="AT64" s="64"/>
      <c r="AU64" s="64"/>
      <c r="AV64" s="38"/>
      <c r="AW64" s="38"/>
      <c r="AX64" s="38"/>
      <c r="AY64" s="64"/>
      <c r="AZ64" s="64"/>
      <c r="BA64" s="64"/>
      <c r="BB64" s="38"/>
      <c r="BC64" s="38"/>
      <c r="BD64" s="38"/>
      <c r="BE64" s="64"/>
      <c r="BF64" s="64"/>
      <c r="BG64" s="64"/>
      <c r="BH64" s="38"/>
      <c r="BI64" s="38"/>
      <c r="BJ64" s="38"/>
      <c r="BK64" s="38"/>
      <c r="BL64" s="45"/>
      <c r="BM64" s="38"/>
      <c r="BN64" s="65"/>
      <c r="BO64" s="65"/>
      <c r="BP64" s="65"/>
      <c r="BQ64" s="65"/>
      <c r="BR64" s="65"/>
      <c r="BS64" s="65"/>
      <c r="BT64" s="65"/>
      <c r="BU64" s="58"/>
      <c r="BV64" s="66"/>
      <c r="BW64" s="67"/>
      <c r="BX64" s="67"/>
      <c r="BY64" s="67"/>
      <c r="BZ64" s="58"/>
      <c r="CA64" s="58"/>
      <c r="CB64" s="58"/>
      <c r="CC64" s="66"/>
      <c r="CD64" s="67"/>
      <c r="CE64" s="67"/>
      <c r="CF64" s="58"/>
      <c r="CG64" s="58"/>
      <c r="CH64" s="58"/>
    </row>
    <row r="65" spans="1:85" ht="12.75" customHeight="1">
      <c r="A65" s="265"/>
      <c r="B65" s="267"/>
      <c r="C65" s="460"/>
      <c r="D65" s="460"/>
      <c r="E65" s="460"/>
      <c r="F65" s="460"/>
      <c r="G65" s="461"/>
      <c r="H65" s="1" t="s">
        <v>20</v>
      </c>
      <c r="I65" s="7"/>
      <c r="J65" s="304"/>
      <c r="K65" s="305"/>
      <c r="L65" s="279">
        <f>IF($J65&lt;&gt;"",IF($AI65="0-",AS65,IF($AI65="+0",AY65,IF($AI65="+-",BE65,AM65))),"")</f>
      </c>
      <c r="M65" s="250">
        <f>IF($J65&lt;&gt;"",IF($AI65="0-",AT65,IF($AI65="+0",AZ65,IF($AI65="+-",BF65,AN65))),"")</f>
      </c>
      <c r="N65" s="259">
        <f>IF($J65&lt;&gt;"",IF($AI65="0-",AU65,IF($AI65="+0",BA65,IF($AI65="+-",BG65,AO65))),"")</f>
      </c>
      <c r="O65" s="288">
        <f>IF($R66="","",ROUNDDOWN($AG65/12,0))</f>
      </c>
      <c r="P65" s="250">
        <f>IF($R66="","",ROUNDDOWN(MOD($AG65,12),0))</f>
      </c>
      <c r="Q65" s="299">
        <f>IF($R66="","",IF((MOD($AG65,12)-$P65)&gt;=0.5,"半",0))</f>
      </c>
      <c r="R65" s="104"/>
      <c r="S65" s="263">
        <f>IF($R66="","",ROUNDDOWN($AG65*($R65/$R66)/12,0))</f>
      </c>
      <c r="T65" s="250">
        <f>IF($R66="","",ROUNDDOWN(MOD($AG65*($R65/$R66),12),0))</f>
      </c>
      <c r="U65" s="252">
        <f>IF(R66="","",IF((MOD($AG65*($R65/$R66),12)-$T65)&gt;=0.5,"半",0))</f>
      </c>
      <c r="V65"/>
      <c r="Z65" s="46"/>
      <c r="AA65" s="46"/>
      <c r="AB65" s="46"/>
      <c r="AC65" s="126"/>
      <c r="AE65" s="295"/>
      <c r="AF65" s="432"/>
      <c r="AG65" s="298">
        <f>IF(OR($AE65&lt;&gt;$AE67,$AE67=""),SUMIF($AE$13:$AE$125,$AE65,$AH$13:$AH$125),"")</f>
        <v>0</v>
      </c>
      <c r="AH65" s="284" t="e">
        <f>IF(AF65=2,0,L65*12+M65+COUNTIF(N65:N65,"半")*0.5)</f>
        <v>#VALUE!</v>
      </c>
      <c r="AI65" s="476"/>
      <c r="AJ65" s="291">
        <f>IF(AI65&lt;&gt;"",VLOOKUP(AI65,$AK$13:$AL$16,2),"")</f>
      </c>
      <c r="AK65" s="143"/>
      <c r="AL65" s="34" t="s">
        <v>18</v>
      </c>
      <c r="AM65" s="40">
        <f>IF(AQ65&gt;=12,DATEDIF(BN65,BQ65,"y")+1,DATEDIF(BN65,BQ65,"y"))</f>
        <v>0</v>
      </c>
      <c r="AN65" s="40">
        <f>IF(AQ65&gt;=12,AQ65-12,AQ65)</f>
        <v>0</v>
      </c>
      <c r="AO65" s="41" t="str">
        <f>IF(AR65&lt;=15,"半",0)</f>
        <v>半</v>
      </c>
      <c r="AP65" s="37">
        <f>DATEDIF(BN65,BQ65,"y")</f>
        <v>0</v>
      </c>
      <c r="AQ65" s="38">
        <f>IF(AR65&gt;=16,DATEDIF(BN65,BQ65,"ym")+1,DATEDIF(BN65,BQ65,"ym"))</f>
        <v>0</v>
      </c>
      <c r="AR65" s="39">
        <f>DATEDIF(BN65,BQ65,"md")</f>
        <v>14</v>
      </c>
      <c r="AS65" s="40" t="e">
        <f>IF(AW65&gt;=12,DATEDIF(BN65,BR65,"y")+1,DATEDIF(BN65,BR65,"y"))</f>
        <v>#NUM!</v>
      </c>
      <c r="AT65" s="40" t="e">
        <f>IF(AW65&gt;=12,AW65-12,AW65)</f>
        <v>#NUM!</v>
      </c>
      <c r="AU65" s="41" t="e">
        <f>IF(AX65&lt;=15,"半",0)</f>
        <v>#NUM!</v>
      </c>
      <c r="AV65" s="37" t="e">
        <f>DATEDIF(BN65,BR65,"y")</f>
        <v>#NUM!</v>
      </c>
      <c r="AW65" s="38" t="e">
        <f>IF(AX65&gt;=16,DATEDIF(BN65,BR65,"ym")+1,DATEDIF(BN65,BR65,"ym"))</f>
        <v>#NUM!</v>
      </c>
      <c r="AX65" s="39" t="e">
        <f>DATEDIF(BN65,BR65,"md")</f>
        <v>#NUM!</v>
      </c>
      <c r="AY65" s="40" t="e">
        <f>IF(BC65&gt;=12,DATEDIF(BO65,BQ65,"y")+1,DATEDIF(BO65,BQ65,"y"))</f>
        <v>#NUM!</v>
      </c>
      <c r="AZ65" s="40" t="e">
        <f>IF(BC65&gt;=12,BC65-12,BC65)</f>
        <v>#NUM!</v>
      </c>
      <c r="BA65" s="41" t="e">
        <f>IF(BD65&lt;=15,"半",0)</f>
        <v>#NUM!</v>
      </c>
      <c r="BB65" s="37" t="e">
        <f>DATEDIF(BO65,BQ65,"y")</f>
        <v>#NUM!</v>
      </c>
      <c r="BC65" s="38" t="e">
        <f>IF(BD65&gt;=16,DATEDIF(BO65,BQ65,"ym")+1,DATEDIF(BO65,BQ65,"ym"))</f>
        <v>#NUM!</v>
      </c>
      <c r="BD65" s="38" t="e">
        <f>DATEDIF(BO65,BQ65,"md")</f>
        <v>#NUM!</v>
      </c>
      <c r="BE65" s="40" t="e">
        <f>IF(BI65&gt;=12,DATEDIF(BO65,BR65,"y")+1,DATEDIF(BO65,BR65,"y"))</f>
        <v>#NUM!</v>
      </c>
      <c r="BF65" s="40" t="e">
        <f>IF(BI65&gt;=12,BI65-12,BI65)</f>
        <v>#NUM!</v>
      </c>
      <c r="BG65" s="41" t="e">
        <f>IF(BJ65&lt;=15,"半",0)</f>
        <v>#NUM!</v>
      </c>
      <c r="BH65" s="37" t="e">
        <f>DATEDIF(BO65,BR65,"y")</f>
        <v>#NUM!</v>
      </c>
      <c r="BI65" s="38" t="e">
        <f>IF(BJ65&gt;=16,DATEDIF(BO65,BR65,"ym")+1,DATEDIF(BO65,BR65,"ym"))</f>
        <v>#NUM!</v>
      </c>
      <c r="BJ65" s="39" t="e">
        <f>DATEDIF(BO65,BR65,"md")</f>
        <v>#NUM!</v>
      </c>
      <c r="BK65" s="38"/>
      <c r="BL65" s="45">
        <f>IF(J66="現在",$AJ$6,J66)</f>
        <v>0</v>
      </c>
      <c r="BM65" s="38">
        <v>2</v>
      </c>
      <c r="BN65" s="47">
        <f>IF(DAY(J65)&lt;=15,J65-DAY(J65)+1,J65-DAY(J65)+16)</f>
        <v>1</v>
      </c>
      <c r="BO65" s="47">
        <f>IF(DAY(BN65)=1,BN65+15,BX65)</f>
        <v>16</v>
      </c>
      <c r="BP65" s="48"/>
      <c r="BQ65" s="116">
        <f>IF(CG65&gt;=16,CE65,IF(J66="現在",$AJ$6-CG65+15,J66-CG65+15))</f>
        <v>15</v>
      </c>
      <c r="BR65" s="49">
        <f>IF(DAY(BQ65)=15,BQ65-DAY(BQ65),BQ65-DAY(BQ65)+15)</f>
        <v>0</v>
      </c>
      <c r="BS65" s="48"/>
      <c r="BT65" s="48"/>
      <c r="BU65" s="46">
        <f>YEAR(J65)</f>
        <v>1900</v>
      </c>
      <c r="BV65" s="50">
        <f>MONTH(J65)+1</f>
        <v>2</v>
      </c>
      <c r="BW65" s="51" t="str">
        <f>CONCATENATE(BU65,"/",BV65,"/",1)</f>
        <v>1900/2/1</v>
      </c>
      <c r="BX65" s="51">
        <f aca="true" t="shared" si="0" ref="BX65:BX123">BW65+1-1</f>
        <v>32</v>
      </c>
      <c r="BY65" s="51">
        <f>BW65-1</f>
        <v>31</v>
      </c>
      <c r="BZ65" s="46">
        <f aca="true" t="shared" si="1" ref="BZ65:BZ123">DAY(BY65)</f>
        <v>31</v>
      </c>
      <c r="CA65" s="46">
        <f>DAY(J65)</f>
        <v>0</v>
      </c>
      <c r="CB65" s="46">
        <f>YEAR(BL65)</f>
        <v>1900</v>
      </c>
      <c r="CC65" s="50">
        <f>IF(MONTH(BL65)=12,MONTH(BL65)-12+1,MONTH(BL65)+1)</f>
        <v>2</v>
      </c>
      <c r="CD65" s="51" t="str">
        <f>IF(CC65=1,CONCATENATE(CB65+1,"/",CC65,"/",1),CONCATENATE(CB65,"/",CC65,"/",1))</f>
        <v>1900/2/1</v>
      </c>
      <c r="CE65" s="51">
        <f aca="true" t="shared" si="2" ref="CE65:CE123">CD65-1</f>
        <v>31</v>
      </c>
      <c r="CF65" s="46">
        <f aca="true" t="shared" si="3" ref="CF65:CF123">DAY(CE65)</f>
        <v>31</v>
      </c>
      <c r="CG65" s="46">
        <f>DAY(BL65)</f>
        <v>0</v>
      </c>
    </row>
    <row r="66" spans="1:83" ht="12.75" customHeight="1">
      <c r="A66" s="307"/>
      <c r="B66" s="462"/>
      <c r="C66" s="463"/>
      <c r="D66" s="463"/>
      <c r="E66" s="463"/>
      <c r="F66" s="463"/>
      <c r="G66" s="464"/>
      <c r="H66" s="2" t="s">
        <v>21</v>
      </c>
      <c r="I66" s="2"/>
      <c r="J66" s="292"/>
      <c r="K66" s="293"/>
      <c r="L66" s="306"/>
      <c r="M66" s="251"/>
      <c r="N66" s="287"/>
      <c r="O66" s="289"/>
      <c r="P66" s="251"/>
      <c r="Q66" s="300"/>
      <c r="R66" s="105"/>
      <c r="S66" s="264"/>
      <c r="T66" s="251"/>
      <c r="U66" s="253"/>
      <c r="V66"/>
      <c r="Z66" s="46"/>
      <c r="AA66" s="46"/>
      <c r="AB66" s="46"/>
      <c r="AC66" s="126"/>
      <c r="AE66" s="485"/>
      <c r="AF66" s="432"/>
      <c r="AG66" s="298"/>
      <c r="AH66" s="284"/>
      <c r="AI66" s="477"/>
      <c r="AJ66" s="165"/>
      <c r="AK66" s="143" t="s">
        <v>47</v>
      </c>
      <c r="AL66" s="33" t="s">
        <v>17</v>
      </c>
      <c r="AM66" s="59"/>
      <c r="AN66" s="59"/>
      <c r="AO66" s="60"/>
      <c r="AP66" s="37"/>
      <c r="AQ66" s="38"/>
      <c r="AR66" s="39"/>
      <c r="AS66" s="59"/>
      <c r="AT66" s="59"/>
      <c r="AU66" s="60"/>
      <c r="AV66" s="37"/>
      <c r="AW66" s="38"/>
      <c r="AX66" s="39"/>
      <c r="AY66" s="59"/>
      <c r="AZ66" s="59"/>
      <c r="BA66" s="60"/>
      <c r="BB66" s="37"/>
      <c r="BC66" s="38"/>
      <c r="BD66" s="38"/>
      <c r="BE66" s="59"/>
      <c r="BF66" s="59"/>
      <c r="BG66" s="60"/>
      <c r="BH66" s="37"/>
      <c r="BI66" s="38"/>
      <c r="BJ66" s="39"/>
      <c r="BK66" s="38"/>
      <c r="BL66" s="45"/>
      <c r="BM66" s="38"/>
      <c r="BN66" s="47"/>
      <c r="BO66" s="47"/>
      <c r="BP66" s="48"/>
      <c r="BQ66" s="49"/>
      <c r="BR66" s="49"/>
      <c r="BS66" s="48"/>
      <c r="BT66" s="48"/>
      <c r="BV66" s="50"/>
      <c r="BW66" s="51"/>
      <c r="BX66" s="51"/>
      <c r="BY66" s="51"/>
      <c r="CC66" s="50"/>
      <c r="CD66" s="51"/>
      <c r="CE66" s="51"/>
    </row>
    <row r="67" spans="1:85" ht="12.75" customHeight="1">
      <c r="A67" s="265"/>
      <c r="B67" s="267"/>
      <c r="C67" s="460"/>
      <c r="D67" s="460"/>
      <c r="E67" s="460"/>
      <c r="F67" s="460"/>
      <c r="G67" s="461"/>
      <c r="H67" s="1" t="s">
        <v>20</v>
      </c>
      <c r="I67" s="7"/>
      <c r="J67" s="304"/>
      <c r="K67" s="305"/>
      <c r="L67" s="279">
        <f>IF($J67&lt;&gt;"",IF($AI67="0-",AS67,IF($AI67="+0",AY67,IF($AI67="+-",BE67,AM67))),"")</f>
      </c>
      <c r="M67" s="250">
        <f>IF($J67&lt;&gt;"",IF($AI67="0-",AT67,IF($AI67="+0",AZ67,IF($AI67="+-",BF67,AN67))),"")</f>
      </c>
      <c r="N67" s="259">
        <f>IF($J67&lt;&gt;"",IF($AI67="0-",AU67,IF($AI67="+0",BA67,IF($AI67="+-",BG67,AO67))),"")</f>
      </c>
      <c r="O67" s="288">
        <f>IF($R68="","",ROUNDDOWN($AG67/12,0))</f>
      </c>
      <c r="P67" s="250">
        <f>IF($R68="","",ROUNDDOWN(MOD($AG67,12),0))</f>
      </c>
      <c r="Q67" s="299">
        <f>IF($R68="","",IF((MOD($AG67,12)-$P67)&gt;=0.5,"半",0))</f>
      </c>
      <c r="R67" s="104" t="s">
        <v>73</v>
      </c>
      <c r="S67" s="263">
        <f>IF($R68="","",ROUNDDOWN($AG67*($R67/$R68)/12,0))</f>
      </c>
      <c r="T67" s="250">
        <f>IF($R68="","",ROUNDDOWN(MOD($AG67*($R67/$R68),12),0))</f>
      </c>
      <c r="U67" s="252">
        <f>IF(R68="","",IF((MOD($AG67*($R67/$R68),12)-$T67)&gt;=0.5,"半",0))</f>
      </c>
      <c r="V67"/>
      <c r="Z67" s="46"/>
      <c r="AA67" s="46"/>
      <c r="AB67" s="46"/>
      <c r="AC67" s="126"/>
      <c r="AE67" s="295"/>
      <c r="AF67" s="432"/>
      <c r="AG67" s="298">
        <f>IF(OR($AE67&lt;&gt;$AE69,$AE69=""),SUMIF($AE$13:$AE$125,$AE67,$AH$13:$AH$125),"")</f>
        <v>0</v>
      </c>
      <c r="AH67" s="284" t="e">
        <f>IF(AF67=2,0,L67*12+M67+COUNTIF(N67:N67,"半")*0.5)</f>
        <v>#VALUE!</v>
      </c>
      <c r="AI67" s="476"/>
      <c r="AJ67" s="291">
        <f>IF(AI67&lt;&gt;"",VLOOKUP(AI67,$AK$13:$AL$16,2),"")</f>
      </c>
      <c r="AK67" s="143" t="s">
        <v>48</v>
      </c>
      <c r="AL67" s="33" t="s">
        <v>16</v>
      </c>
      <c r="AM67" s="40">
        <f>IF(AQ67&gt;=12,DATEDIF(BN67,BQ67,"y")+1,DATEDIF(BN67,BQ67,"y"))</f>
        <v>0</v>
      </c>
      <c r="AN67" s="40">
        <f>IF(AQ67&gt;=12,AQ67-12,AQ67)</f>
        <v>0</v>
      </c>
      <c r="AO67" s="41" t="str">
        <f>IF(AR67&lt;=15,"半",0)</f>
        <v>半</v>
      </c>
      <c r="AP67" s="37">
        <f>DATEDIF(BN67,BQ67,"y")</f>
        <v>0</v>
      </c>
      <c r="AQ67" s="38">
        <f>IF(AR67&gt;=16,DATEDIF(BN67,BQ67,"ym")+1,DATEDIF(BN67,BQ67,"ym"))</f>
        <v>0</v>
      </c>
      <c r="AR67" s="39">
        <f>DATEDIF(BN67,BQ67,"md")</f>
        <v>14</v>
      </c>
      <c r="AS67" s="40" t="e">
        <f>IF(AW67&gt;=12,DATEDIF(BN67,BR67,"y")+1,DATEDIF(BN67,BR67,"y"))</f>
        <v>#NUM!</v>
      </c>
      <c r="AT67" s="40" t="e">
        <f>IF(AW67&gt;=12,AW67-12,AW67)</f>
        <v>#NUM!</v>
      </c>
      <c r="AU67" s="41" t="e">
        <f>IF(AX67&lt;=15,"半",0)</f>
        <v>#NUM!</v>
      </c>
      <c r="AV67" s="37" t="e">
        <f>DATEDIF(BN67,BR67,"y")</f>
        <v>#NUM!</v>
      </c>
      <c r="AW67" s="38" t="e">
        <f>IF(AX67&gt;=16,DATEDIF(BN67,BR67,"ym")+1,DATEDIF(BN67,BR67,"ym"))</f>
        <v>#NUM!</v>
      </c>
      <c r="AX67" s="39" t="e">
        <f>DATEDIF(BN67,BR67,"md")</f>
        <v>#NUM!</v>
      </c>
      <c r="AY67" s="40" t="e">
        <f>IF(BC67&gt;=12,DATEDIF(BO67,BQ67,"y")+1,DATEDIF(BO67,BQ67,"y"))</f>
        <v>#NUM!</v>
      </c>
      <c r="AZ67" s="40" t="e">
        <f>IF(BC67&gt;=12,BC67-12,BC67)</f>
        <v>#NUM!</v>
      </c>
      <c r="BA67" s="41" t="e">
        <f>IF(BD67&lt;=15,"半",0)</f>
        <v>#NUM!</v>
      </c>
      <c r="BB67" s="37" t="e">
        <f>DATEDIF(BO67,BQ67,"y")</f>
        <v>#NUM!</v>
      </c>
      <c r="BC67" s="38" t="e">
        <f>IF(BD67&gt;=16,DATEDIF(BO67,BQ67,"ym")+1,DATEDIF(BO67,BQ67,"ym"))</f>
        <v>#NUM!</v>
      </c>
      <c r="BD67" s="38" t="e">
        <f>DATEDIF(BO67,BQ67,"md")</f>
        <v>#NUM!</v>
      </c>
      <c r="BE67" s="40" t="e">
        <f>IF(BI67&gt;=12,DATEDIF(BO67,BR67,"y")+1,DATEDIF(BO67,BR67,"y"))</f>
        <v>#NUM!</v>
      </c>
      <c r="BF67" s="40" t="e">
        <f>IF(BI67&gt;=12,BI67-12,BI67)</f>
        <v>#NUM!</v>
      </c>
      <c r="BG67" s="41" t="e">
        <f>IF(BJ67&lt;=15,"半",0)</f>
        <v>#NUM!</v>
      </c>
      <c r="BH67" s="37" t="e">
        <f>DATEDIF(BO67,BR67,"y")</f>
        <v>#NUM!</v>
      </c>
      <c r="BI67" s="38" t="e">
        <f>IF(BJ67&gt;=16,DATEDIF(BO67,BR67,"ym")+1,DATEDIF(BO67,BR67,"ym"))</f>
        <v>#NUM!</v>
      </c>
      <c r="BJ67" s="39" t="e">
        <f>DATEDIF(BO67,BR67,"md")</f>
        <v>#NUM!</v>
      </c>
      <c r="BK67" s="38"/>
      <c r="BL67" s="45">
        <f>IF(J68="現在",$AJ$6,J68)</f>
        <v>0</v>
      </c>
      <c r="BM67" s="38">
        <v>3</v>
      </c>
      <c r="BN67" s="47">
        <f>IF(DAY(J67)&lt;=15,J67-DAY(J67)+1,J67-DAY(J67)+16)</f>
        <v>1</v>
      </c>
      <c r="BO67" s="47">
        <f>IF(DAY(BN67)=1,BN67+15,BX67)</f>
        <v>16</v>
      </c>
      <c r="BP67" s="48"/>
      <c r="BQ67" s="116">
        <f>IF(CG67&gt;=16,CE67,IF(J68="現在",$AJ$6-CG67+15,J68-CG67+15))</f>
        <v>15</v>
      </c>
      <c r="BR67" s="49">
        <f>IF(DAY(BQ67)=15,BQ67-DAY(BQ67),BQ67-DAY(BQ67)+15)</f>
        <v>0</v>
      </c>
      <c r="BS67" s="48"/>
      <c r="BT67" s="48"/>
      <c r="BU67" s="46">
        <f>YEAR(J67)</f>
        <v>1900</v>
      </c>
      <c r="BV67" s="50">
        <f>MONTH(J67)+1</f>
        <v>2</v>
      </c>
      <c r="BW67" s="51" t="str">
        <f>CONCATENATE(BU67,"/",BV67,"/",1)</f>
        <v>1900/2/1</v>
      </c>
      <c r="BX67" s="51">
        <f t="shared" si="0"/>
        <v>32</v>
      </c>
      <c r="BY67" s="51">
        <f>BW67-1</f>
        <v>31</v>
      </c>
      <c r="BZ67" s="46">
        <f t="shared" si="1"/>
        <v>31</v>
      </c>
      <c r="CA67" s="46">
        <f>DAY(J67)</f>
        <v>0</v>
      </c>
      <c r="CB67" s="46">
        <f>YEAR(BL67)</f>
        <v>1900</v>
      </c>
      <c r="CC67" s="50">
        <f>IF(MONTH(BL67)=12,MONTH(BL67)-12+1,MONTH(BL67)+1)</f>
        <v>2</v>
      </c>
      <c r="CD67" s="51" t="str">
        <f>IF(CC67=1,CONCATENATE(CB67+1,"/",CC67,"/",1),CONCATENATE(CB67,"/",CC67,"/",1))</f>
        <v>1900/2/1</v>
      </c>
      <c r="CE67" s="51">
        <f t="shared" si="2"/>
        <v>31</v>
      </c>
      <c r="CF67" s="46">
        <f t="shared" si="3"/>
        <v>31</v>
      </c>
      <c r="CG67" s="46">
        <f>DAY(BL67)</f>
        <v>0</v>
      </c>
    </row>
    <row r="68" spans="1:83" ht="12.75" customHeight="1">
      <c r="A68" s="307"/>
      <c r="B68" s="462"/>
      <c r="C68" s="463"/>
      <c r="D68" s="463"/>
      <c r="E68" s="463"/>
      <c r="F68" s="463"/>
      <c r="G68" s="464"/>
      <c r="H68" s="2" t="s">
        <v>21</v>
      </c>
      <c r="I68" s="2"/>
      <c r="J68" s="292"/>
      <c r="K68" s="293"/>
      <c r="L68" s="306"/>
      <c r="M68" s="251"/>
      <c r="N68" s="287"/>
      <c r="O68" s="289"/>
      <c r="P68" s="251"/>
      <c r="Q68" s="300"/>
      <c r="R68" s="105"/>
      <c r="S68" s="264"/>
      <c r="T68" s="251"/>
      <c r="U68" s="253"/>
      <c r="V68"/>
      <c r="Z68" s="46"/>
      <c r="AA68" s="46"/>
      <c r="AB68" s="46"/>
      <c r="AC68" s="126"/>
      <c r="AE68" s="485"/>
      <c r="AF68" s="432"/>
      <c r="AG68" s="298"/>
      <c r="AH68" s="284"/>
      <c r="AI68" s="477"/>
      <c r="AJ68" s="165"/>
      <c r="AK68" s="143" t="s">
        <v>49</v>
      </c>
      <c r="AL68" s="33" t="s">
        <v>15</v>
      </c>
      <c r="AM68" s="59"/>
      <c r="AN68" s="59"/>
      <c r="AO68" s="60"/>
      <c r="AP68" s="37"/>
      <c r="AQ68" s="38"/>
      <c r="AR68" s="39"/>
      <c r="AS68" s="59"/>
      <c r="AT68" s="59"/>
      <c r="AU68" s="60"/>
      <c r="AV68" s="37"/>
      <c r="AW68" s="38"/>
      <c r="AX68" s="39"/>
      <c r="AY68" s="59"/>
      <c r="AZ68" s="59"/>
      <c r="BA68" s="60"/>
      <c r="BB68" s="37"/>
      <c r="BC68" s="38"/>
      <c r="BD68" s="38"/>
      <c r="BE68" s="59"/>
      <c r="BF68" s="59"/>
      <c r="BG68" s="60"/>
      <c r="BH68" s="37"/>
      <c r="BI68" s="38"/>
      <c r="BJ68" s="39"/>
      <c r="BK68" s="38"/>
      <c r="BL68" s="45"/>
      <c r="BM68" s="38"/>
      <c r="BN68" s="47"/>
      <c r="BO68" s="47"/>
      <c r="BP68" s="48"/>
      <c r="BQ68" s="49"/>
      <c r="BR68" s="49"/>
      <c r="BS68" s="48"/>
      <c r="BT68" s="48"/>
      <c r="BV68" s="50"/>
      <c r="BW68" s="51"/>
      <c r="BX68" s="51"/>
      <c r="BY68" s="51"/>
      <c r="CC68" s="50"/>
      <c r="CD68" s="51"/>
      <c r="CE68" s="51"/>
    </row>
    <row r="69" spans="1:85" ht="12.75" customHeight="1">
      <c r="A69" s="265"/>
      <c r="B69" s="267"/>
      <c r="C69" s="460"/>
      <c r="D69" s="460"/>
      <c r="E69" s="460"/>
      <c r="F69" s="460"/>
      <c r="G69" s="461"/>
      <c r="H69" s="1" t="s">
        <v>20</v>
      </c>
      <c r="I69" s="7"/>
      <c r="J69" s="304"/>
      <c r="K69" s="305"/>
      <c r="L69" s="279">
        <f>IF($J69&lt;&gt;"",IF($AI69="0-",AS69,IF($AI69="+0",AY69,IF($AI69="+-",BE69,AM69))),"")</f>
      </c>
      <c r="M69" s="250">
        <f>IF($J69&lt;&gt;"",IF($AI69="0-",AT69,IF($AI69="+0",AZ69,IF($AI69="+-",BF69,AN69))),"")</f>
      </c>
      <c r="N69" s="259">
        <f>IF($J69&lt;&gt;"",IF($AI69="0-",AU69,IF($AI69="+0",BA69,IF($AI69="+-",BG69,AO69))),"")</f>
      </c>
      <c r="O69" s="288">
        <f>IF($R70="","",ROUNDDOWN($AG69/12,0))</f>
      </c>
      <c r="P69" s="250">
        <f>IF($R70="","",ROUNDDOWN(MOD($AG69,12),0))</f>
      </c>
      <c r="Q69" s="299">
        <f>IF($R70="","",IF((MOD($AG69,12)-$P69)&gt;=0.5,"半",0))</f>
      </c>
      <c r="R69" s="104" t="s">
        <v>73</v>
      </c>
      <c r="S69" s="263">
        <f>IF($R70="","",ROUNDDOWN($AG69*($R69/$R70)/12,0))</f>
      </c>
      <c r="T69" s="250">
        <f>IF($R70="","",ROUNDDOWN(MOD($AG69*($R69/$R70),12),0))</f>
      </c>
      <c r="U69" s="252">
        <f>IF(R70="","",IF((MOD($AG69*($R69/$R70),12)-$T69)&gt;=0.5,"半",0))</f>
      </c>
      <c r="V69"/>
      <c r="Z69" s="46"/>
      <c r="AA69" s="46"/>
      <c r="AB69" s="46"/>
      <c r="AC69" s="126"/>
      <c r="AE69" s="295"/>
      <c r="AF69" s="432"/>
      <c r="AG69" s="298">
        <f>IF(OR($AE69&lt;&gt;$AE71,$AE71=""),SUMIF($AE$13:$AE$125,$AE69,$AH$13:$AH$125),"")</f>
        <v>0</v>
      </c>
      <c r="AH69" s="284" t="e">
        <f>IF(AF69=2,0,L69*12+M69+COUNTIF(N69:N69,"半")*0.5)</f>
        <v>#VALUE!</v>
      </c>
      <c r="AI69" s="476"/>
      <c r="AJ69" s="291">
        <f>IF(AI69&lt;&gt;"",VLOOKUP(AI69,$AK$13:$AL$16,2),"")</f>
      </c>
      <c r="AK69" s="32"/>
      <c r="AL69" s="32"/>
      <c r="AM69" s="40">
        <f>IF(AQ69&gt;=12,DATEDIF(BN69,BQ69,"y")+1,DATEDIF(BN69,BQ69,"y"))</f>
        <v>0</v>
      </c>
      <c r="AN69" s="40">
        <f>IF(AQ69&gt;=12,AQ69-12,AQ69)</f>
        <v>0</v>
      </c>
      <c r="AO69" s="41" t="str">
        <f>IF(AR69&lt;=15,"半",0)</f>
        <v>半</v>
      </c>
      <c r="AP69" s="37">
        <f>DATEDIF(BN69,BQ69,"y")</f>
        <v>0</v>
      </c>
      <c r="AQ69" s="38">
        <f>IF(AR69&gt;=16,DATEDIF(BN69,BQ69,"ym")+1,DATEDIF(BN69,BQ69,"ym"))</f>
        <v>0</v>
      </c>
      <c r="AR69" s="39">
        <f>DATEDIF(BN69,BQ69,"md")</f>
        <v>14</v>
      </c>
      <c r="AS69" s="40" t="e">
        <f>IF(AW69&gt;=12,DATEDIF(BN69,BR69,"y")+1,DATEDIF(BN69,BR69,"y"))</f>
        <v>#NUM!</v>
      </c>
      <c r="AT69" s="40" t="e">
        <f>IF(AW69&gt;=12,AW69-12,AW69)</f>
        <v>#NUM!</v>
      </c>
      <c r="AU69" s="41" t="e">
        <f>IF(AX69&lt;=15,"半",0)</f>
        <v>#NUM!</v>
      </c>
      <c r="AV69" s="37" t="e">
        <f>DATEDIF(BN69,BR69,"y")</f>
        <v>#NUM!</v>
      </c>
      <c r="AW69" s="38" t="e">
        <f>IF(AX69&gt;=16,DATEDIF(BN69,BR69,"ym")+1,DATEDIF(BN69,BR69,"ym"))</f>
        <v>#NUM!</v>
      </c>
      <c r="AX69" s="39" t="e">
        <f>DATEDIF(BN69,BR69,"md")</f>
        <v>#NUM!</v>
      </c>
      <c r="AY69" s="40" t="e">
        <f>IF(BC69&gt;=12,DATEDIF(BO69,BQ69,"y")+1,DATEDIF(BO69,BQ69,"y"))</f>
        <v>#NUM!</v>
      </c>
      <c r="AZ69" s="40" t="e">
        <f>IF(BC69&gt;=12,BC69-12,BC69)</f>
        <v>#NUM!</v>
      </c>
      <c r="BA69" s="41" t="e">
        <f>IF(BD69&lt;=15,"半",0)</f>
        <v>#NUM!</v>
      </c>
      <c r="BB69" s="37" t="e">
        <f>DATEDIF(BO69,BQ69,"y")</f>
        <v>#NUM!</v>
      </c>
      <c r="BC69" s="38" t="e">
        <f>IF(BD69&gt;=16,DATEDIF(BO69,BQ69,"ym")+1,DATEDIF(BO69,BQ69,"ym"))</f>
        <v>#NUM!</v>
      </c>
      <c r="BD69" s="38" t="e">
        <f>DATEDIF(BO69,BQ69,"md")</f>
        <v>#NUM!</v>
      </c>
      <c r="BE69" s="40" t="e">
        <f>IF(BI69&gt;=12,DATEDIF(BO69,BR69,"y")+1,DATEDIF(BO69,BR69,"y"))</f>
        <v>#NUM!</v>
      </c>
      <c r="BF69" s="40" t="e">
        <f>IF(BI69&gt;=12,BI69-12,BI69)</f>
        <v>#NUM!</v>
      </c>
      <c r="BG69" s="41" t="e">
        <f>IF(BJ69&lt;=15,"半",0)</f>
        <v>#NUM!</v>
      </c>
      <c r="BH69" s="37" t="e">
        <f>DATEDIF(BO69,BR69,"y")</f>
        <v>#NUM!</v>
      </c>
      <c r="BI69" s="38" t="e">
        <f>IF(BJ69&gt;=16,DATEDIF(BO69,BR69,"ym")+1,DATEDIF(BO69,BR69,"ym"))</f>
        <v>#NUM!</v>
      </c>
      <c r="BJ69" s="39" t="e">
        <f>DATEDIF(BO69,BR69,"md")</f>
        <v>#NUM!</v>
      </c>
      <c r="BK69" s="38"/>
      <c r="BL69" s="45">
        <f>IF(J70="現在",$AJ$6,J70)</f>
        <v>0</v>
      </c>
      <c r="BM69" s="38">
        <v>4</v>
      </c>
      <c r="BN69" s="47">
        <f>IF(DAY(J69)&lt;=15,J69-DAY(J69)+1,J69-DAY(J69)+16)</f>
        <v>1</v>
      </c>
      <c r="BO69" s="47">
        <f>IF(DAY(BN69)=1,BN69+15,BX69)</f>
        <v>16</v>
      </c>
      <c r="BP69" s="48"/>
      <c r="BQ69" s="116">
        <f>IF(CG69&gt;=16,CE69,IF(J70="現在",$AJ$6-CG69+15,J70-CG69+15))</f>
        <v>15</v>
      </c>
      <c r="BR69" s="49">
        <f>IF(DAY(BQ69)=15,BQ69-DAY(BQ69),BQ69-DAY(BQ69)+15)</f>
        <v>0</v>
      </c>
      <c r="BS69" s="48"/>
      <c r="BT69" s="48"/>
      <c r="BU69" s="46">
        <f>YEAR(J69)</f>
        <v>1900</v>
      </c>
      <c r="BV69" s="50">
        <f>MONTH(J69)+1</f>
        <v>2</v>
      </c>
      <c r="BW69" s="51" t="str">
        <f>CONCATENATE(BU69,"/",BV69,"/",1)</f>
        <v>1900/2/1</v>
      </c>
      <c r="BX69" s="51">
        <f t="shared" si="0"/>
        <v>32</v>
      </c>
      <c r="BY69" s="51">
        <f>BW69-1</f>
        <v>31</v>
      </c>
      <c r="BZ69" s="46">
        <f t="shared" si="1"/>
        <v>31</v>
      </c>
      <c r="CA69" s="46">
        <f>DAY(J69)</f>
        <v>0</v>
      </c>
      <c r="CB69" s="46">
        <f>YEAR(BL69)</f>
        <v>1900</v>
      </c>
      <c r="CC69" s="50">
        <f>IF(MONTH(BL69)=12,MONTH(BL69)-12+1,MONTH(BL69)+1)</f>
        <v>2</v>
      </c>
      <c r="CD69" s="51" t="str">
        <f>IF(CC69=1,CONCATENATE(CB69+1,"/",CC69,"/",1),CONCATENATE(CB69,"/",CC69,"/",1))</f>
        <v>1900/2/1</v>
      </c>
      <c r="CE69" s="51">
        <f t="shared" si="2"/>
        <v>31</v>
      </c>
      <c r="CF69" s="46">
        <f t="shared" si="3"/>
        <v>31</v>
      </c>
      <c r="CG69" s="46">
        <f>DAY(BL69)</f>
        <v>0</v>
      </c>
    </row>
    <row r="70" spans="1:83" ht="12.75" customHeight="1">
      <c r="A70" s="307"/>
      <c r="B70" s="462"/>
      <c r="C70" s="463"/>
      <c r="D70" s="463"/>
      <c r="E70" s="463"/>
      <c r="F70" s="463"/>
      <c r="G70" s="464"/>
      <c r="H70" s="2" t="s">
        <v>21</v>
      </c>
      <c r="I70" s="2"/>
      <c r="J70" s="292"/>
      <c r="K70" s="293"/>
      <c r="L70" s="306"/>
      <c r="M70" s="251"/>
      <c r="N70" s="287"/>
      <c r="O70" s="289"/>
      <c r="P70" s="251"/>
      <c r="Q70" s="300"/>
      <c r="R70" s="105"/>
      <c r="S70" s="264"/>
      <c r="T70" s="251"/>
      <c r="U70" s="253"/>
      <c r="V70"/>
      <c r="Z70" s="46"/>
      <c r="AA70" s="46"/>
      <c r="AB70" s="46"/>
      <c r="AC70" s="126"/>
      <c r="AE70" s="485"/>
      <c r="AF70" s="432"/>
      <c r="AG70" s="298"/>
      <c r="AH70" s="284"/>
      <c r="AI70" s="477"/>
      <c r="AJ70" s="165"/>
      <c r="AK70" s="12"/>
      <c r="AL70" s="12"/>
      <c r="AM70" s="59"/>
      <c r="AN70" s="59"/>
      <c r="AO70" s="60"/>
      <c r="AP70" s="37"/>
      <c r="AQ70" s="38"/>
      <c r="AR70" s="39"/>
      <c r="AS70" s="59"/>
      <c r="AT70" s="59"/>
      <c r="AU70" s="60"/>
      <c r="AV70" s="37"/>
      <c r="AW70" s="38"/>
      <c r="AX70" s="39"/>
      <c r="AY70" s="59"/>
      <c r="AZ70" s="59"/>
      <c r="BA70" s="60"/>
      <c r="BB70" s="37"/>
      <c r="BC70" s="38"/>
      <c r="BD70" s="38"/>
      <c r="BE70" s="59"/>
      <c r="BF70" s="59"/>
      <c r="BG70" s="60"/>
      <c r="BH70" s="37"/>
      <c r="BI70" s="38"/>
      <c r="BJ70" s="39"/>
      <c r="BK70" s="38"/>
      <c r="BL70" s="45"/>
      <c r="BM70" s="38"/>
      <c r="BN70" s="47"/>
      <c r="BO70" s="47"/>
      <c r="BP70" s="48"/>
      <c r="BQ70" s="49"/>
      <c r="BR70" s="49"/>
      <c r="BS70" s="48"/>
      <c r="BT70" s="48"/>
      <c r="BV70" s="50"/>
      <c r="BW70" s="51"/>
      <c r="BX70" s="51"/>
      <c r="BY70" s="51"/>
      <c r="CC70" s="50"/>
      <c r="CD70" s="51"/>
      <c r="CE70" s="51"/>
    </row>
    <row r="71" spans="1:85" ht="12.75" customHeight="1">
      <c r="A71" s="265"/>
      <c r="B71" s="267"/>
      <c r="C71" s="460"/>
      <c r="D71" s="460"/>
      <c r="E71" s="460"/>
      <c r="F71" s="460"/>
      <c r="G71" s="461"/>
      <c r="H71" s="1" t="s">
        <v>20</v>
      </c>
      <c r="I71" s="7"/>
      <c r="J71" s="304"/>
      <c r="K71" s="305"/>
      <c r="L71" s="279">
        <f>IF($J71&lt;&gt;"",IF($AI71="0-",AS71,IF($AI71="+0",AY71,IF($AI71="+-",BE71,AM71))),"")</f>
      </c>
      <c r="M71" s="250">
        <f>IF($J71&lt;&gt;"",IF($AI71="0-",AT71,IF($AI71="+0",AZ71,IF($AI71="+-",BF71,AN71))),"")</f>
      </c>
      <c r="N71" s="259">
        <f>IF($J71&lt;&gt;"",IF($AI71="0-",AU71,IF($AI71="+0",BA71,IF($AI71="+-",BG71,AO71))),"")</f>
      </c>
      <c r="O71" s="288">
        <f>IF($R72="","",ROUNDDOWN($AG71/12,0))</f>
      </c>
      <c r="P71" s="250">
        <f>IF($R72="","",ROUNDDOWN(MOD($AG71,12),0))</f>
      </c>
      <c r="Q71" s="299">
        <f>IF($R72="","",IF((MOD($AG71,12)-$P71)&gt;=0.5,"半",0))</f>
      </c>
      <c r="R71" s="104" t="s">
        <v>73</v>
      </c>
      <c r="S71" s="263">
        <f>IF($R72="","",ROUNDDOWN($AG71*($R71/$R72)/12,0))</f>
      </c>
      <c r="T71" s="250">
        <f>IF($R72="","",ROUNDDOWN(MOD($AG71*($R71/$R72),12),0))</f>
      </c>
      <c r="U71" s="252">
        <f>IF(R72="","",IF((MOD($AG71*($R71/$R72),12)-$T71)&gt;=0.5,"半",0))</f>
      </c>
      <c r="V71"/>
      <c r="Z71" s="46"/>
      <c r="AA71" s="46"/>
      <c r="AB71" s="46"/>
      <c r="AC71" s="126"/>
      <c r="AE71" s="295"/>
      <c r="AF71" s="432"/>
      <c r="AG71" s="298">
        <f>IF(OR($AE71&lt;&gt;$AE73,$AE73=""),SUMIF($AE$13:$AE$125,$AE71,$AH$13:$AH$125),"")</f>
        <v>0</v>
      </c>
      <c r="AH71" s="284" t="e">
        <f>IF(AF71=2,0,L71*12+M71+COUNTIF(N71:N71,"半")*0.5)</f>
        <v>#VALUE!</v>
      </c>
      <c r="AI71" s="476"/>
      <c r="AJ71" s="291">
        <f>IF(AI71&lt;&gt;"",VLOOKUP(AI71,$AK$13:$AL$16,2),"")</f>
      </c>
      <c r="AK71"/>
      <c r="AL71"/>
      <c r="AM71" s="40">
        <f>IF(AQ71&gt;=12,DATEDIF(BN71,BQ71,"y")+1,DATEDIF(BN71,BQ71,"y"))</f>
        <v>0</v>
      </c>
      <c r="AN71" s="40">
        <f>IF(AQ71&gt;=12,AQ71-12,AQ71)</f>
        <v>0</v>
      </c>
      <c r="AO71" s="41" t="str">
        <f>IF(AR71&lt;=15,"半",0)</f>
        <v>半</v>
      </c>
      <c r="AP71" s="37">
        <f>DATEDIF(BN71,BQ71,"y")</f>
        <v>0</v>
      </c>
      <c r="AQ71" s="38">
        <f>IF(AR71&gt;=16,DATEDIF(BN71,BQ71,"ym")+1,DATEDIF(BN71,BQ71,"ym"))</f>
        <v>0</v>
      </c>
      <c r="AR71" s="39">
        <f>DATEDIF(BN71,BQ71,"md")</f>
        <v>14</v>
      </c>
      <c r="AS71" s="40" t="e">
        <f>IF(AW71&gt;=12,DATEDIF(BN71,BR71,"y")+1,DATEDIF(BN71,BR71,"y"))</f>
        <v>#NUM!</v>
      </c>
      <c r="AT71" s="40" t="e">
        <f>IF(AW71&gt;=12,AW71-12,AW71)</f>
        <v>#NUM!</v>
      </c>
      <c r="AU71" s="41" t="e">
        <f>IF(AX71&lt;=15,"半",0)</f>
        <v>#NUM!</v>
      </c>
      <c r="AV71" s="37" t="e">
        <f>DATEDIF(BN71,BR71,"y")</f>
        <v>#NUM!</v>
      </c>
      <c r="AW71" s="38" t="e">
        <f>IF(AX71&gt;=16,DATEDIF(BN71,BR71,"ym")+1,DATEDIF(BN71,BR71,"ym"))</f>
        <v>#NUM!</v>
      </c>
      <c r="AX71" s="39" t="e">
        <f>DATEDIF(BN71,BR71,"md")</f>
        <v>#NUM!</v>
      </c>
      <c r="AY71" s="40" t="e">
        <f>IF(BC71&gt;=12,DATEDIF(BO71,BQ71,"y")+1,DATEDIF(BO71,BQ71,"y"))</f>
        <v>#NUM!</v>
      </c>
      <c r="AZ71" s="40" t="e">
        <f>IF(BC71&gt;=12,BC71-12,BC71)</f>
        <v>#NUM!</v>
      </c>
      <c r="BA71" s="41" t="e">
        <f>IF(BD71&lt;=15,"半",0)</f>
        <v>#NUM!</v>
      </c>
      <c r="BB71" s="37" t="e">
        <f>DATEDIF(BO71,BQ71,"y")</f>
        <v>#NUM!</v>
      </c>
      <c r="BC71" s="38" t="e">
        <f>IF(BD71&gt;=16,DATEDIF(BO71,BQ71,"ym")+1,DATEDIF(BO71,BQ71,"ym"))</f>
        <v>#NUM!</v>
      </c>
      <c r="BD71" s="38" t="e">
        <f>DATEDIF(BO71,BQ71,"md")</f>
        <v>#NUM!</v>
      </c>
      <c r="BE71" s="40" t="e">
        <f>IF(BI71&gt;=12,DATEDIF(BO71,BR71,"y")+1,DATEDIF(BO71,BR71,"y"))</f>
        <v>#NUM!</v>
      </c>
      <c r="BF71" s="40" t="e">
        <f>IF(BI71&gt;=12,BI71-12,BI71)</f>
        <v>#NUM!</v>
      </c>
      <c r="BG71" s="41" t="e">
        <f>IF(BJ71&lt;=15,"半",0)</f>
        <v>#NUM!</v>
      </c>
      <c r="BH71" s="37" t="e">
        <f>DATEDIF(BO71,BR71,"y")</f>
        <v>#NUM!</v>
      </c>
      <c r="BI71" s="38" t="e">
        <f>IF(BJ71&gt;=16,DATEDIF(BO71,BR71,"ym")+1,DATEDIF(BO71,BR71,"ym"))</f>
        <v>#NUM!</v>
      </c>
      <c r="BJ71" s="39" t="e">
        <f>DATEDIF(BO71,BR71,"md")</f>
        <v>#NUM!</v>
      </c>
      <c r="BK71" s="38"/>
      <c r="BL71" s="45">
        <f>IF(J72="現在",$AJ$6,J72)</f>
        <v>0</v>
      </c>
      <c r="BM71" s="38">
        <v>5</v>
      </c>
      <c r="BN71" s="47">
        <f>IF(DAY(J71)&lt;=15,J71-DAY(J71)+1,J71-DAY(J71)+16)</f>
        <v>1</v>
      </c>
      <c r="BO71" s="47">
        <f>IF(DAY(BN71)=1,BN71+15,BX71)</f>
        <v>16</v>
      </c>
      <c r="BP71" s="48"/>
      <c r="BQ71" s="116">
        <f>IF(CG71&gt;=16,CE71,IF(J72="現在",$AJ$6-CG71+15,J72-CG71+15))</f>
        <v>15</v>
      </c>
      <c r="BR71" s="49">
        <f>IF(DAY(BQ71)=15,BQ71-DAY(BQ71),BQ71-DAY(BQ71)+15)</f>
        <v>0</v>
      </c>
      <c r="BS71" s="48"/>
      <c r="BT71" s="48"/>
      <c r="BU71" s="46">
        <f>YEAR(J71)</f>
        <v>1900</v>
      </c>
      <c r="BV71" s="50">
        <f>MONTH(J71)+1</f>
        <v>2</v>
      </c>
      <c r="BW71" s="51" t="str">
        <f>CONCATENATE(BU71,"/",BV71,"/",1)</f>
        <v>1900/2/1</v>
      </c>
      <c r="BX71" s="51">
        <f t="shared" si="0"/>
        <v>32</v>
      </c>
      <c r="BY71" s="51">
        <f>BW71-1</f>
        <v>31</v>
      </c>
      <c r="BZ71" s="46">
        <f t="shared" si="1"/>
        <v>31</v>
      </c>
      <c r="CA71" s="46">
        <f>DAY(J71)</f>
        <v>0</v>
      </c>
      <c r="CB71" s="46">
        <f>YEAR(BL71)</f>
        <v>1900</v>
      </c>
      <c r="CC71" s="50">
        <f>IF(MONTH(BL71)=12,MONTH(BL71)-12+1,MONTH(BL71)+1)</f>
        <v>2</v>
      </c>
      <c r="CD71" s="51" t="str">
        <f>IF(CC71=1,CONCATENATE(CB71+1,"/",CC71,"/",1),CONCATENATE(CB71,"/",CC71,"/",1))</f>
        <v>1900/2/1</v>
      </c>
      <c r="CE71" s="51">
        <f t="shared" si="2"/>
        <v>31</v>
      </c>
      <c r="CF71" s="46">
        <f t="shared" si="3"/>
        <v>31</v>
      </c>
      <c r="CG71" s="46">
        <f>DAY(BL71)</f>
        <v>0</v>
      </c>
    </row>
    <row r="72" spans="1:83" ht="12.75" customHeight="1">
      <c r="A72" s="307"/>
      <c r="B72" s="462"/>
      <c r="C72" s="463"/>
      <c r="D72" s="463"/>
      <c r="E72" s="463"/>
      <c r="F72" s="463"/>
      <c r="G72" s="464"/>
      <c r="H72" s="2" t="s">
        <v>21</v>
      </c>
      <c r="I72" s="2"/>
      <c r="J72" s="292"/>
      <c r="K72" s="293"/>
      <c r="L72" s="306"/>
      <c r="M72" s="251"/>
      <c r="N72" s="287"/>
      <c r="O72" s="289"/>
      <c r="P72" s="251"/>
      <c r="Q72" s="300"/>
      <c r="R72" s="105"/>
      <c r="S72" s="264"/>
      <c r="T72" s="251"/>
      <c r="U72" s="253"/>
      <c r="V72"/>
      <c r="Z72" s="46"/>
      <c r="AA72" s="46"/>
      <c r="AB72" s="46"/>
      <c r="AC72" s="126"/>
      <c r="AE72" s="485"/>
      <c r="AF72" s="432"/>
      <c r="AG72" s="298"/>
      <c r="AH72" s="284"/>
      <c r="AI72" s="477"/>
      <c r="AJ72" s="165"/>
      <c r="AK72"/>
      <c r="AL72"/>
      <c r="AM72" s="59"/>
      <c r="AN72" s="59"/>
      <c r="AO72" s="60"/>
      <c r="AP72" s="37"/>
      <c r="AQ72" s="38"/>
      <c r="AR72" s="39"/>
      <c r="AS72" s="59"/>
      <c r="AT72" s="59"/>
      <c r="AU72" s="60"/>
      <c r="AV72" s="37"/>
      <c r="AW72" s="38"/>
      <c r="AX72" s="39"/>
      <c r="AY72" s="59"/>
      <c r="AZ72" s="59"/>
      <c r="BA72" s="60"/>
      <c r="BB72" s="37"/>
      <c r="BC72" s="38"/>
      <c r="BD72" s="38"/>
      <c r="BE72" s="59"/>
      <c r="BF72" s="59"/>
      <c r="BG72" s="60"/>
      <c r="BH72" s="37"/>
      <c r="BI72" s="38"/>
      <c r="BJ72" s="39"/>
      <c r="BK72" s="38"/>
      <c r="BL72" s="45"/>
      <c r="BM72" s="38"/>
      <c r="BN72" s="47"/>
      <c r="BO72" s="47"/>
      <c r="BP72" s="48"/>
      <c r="BQ72" s="49"/>
      <c r="BR72" s="49"/>
      <c r="BS72" s="48"/>
      <c r="BT72" s="48"/>
      <c r="BV72" s="50"/>
      <c r="BW72" s="51"/>
      <c r="BX72" s="51"/>
      <c r="BY72" s="51"/>
      <c r="CC72" s="50"/>
      <c r="CD72" s="51"/>
      <c r="CE72" s="51"/>
    </row>
    <row r="73" spans="1:85" ht="12.75" customHeight="1">
      <c r="A73" s="265"/>
      <c r="B73" s="433"/>
      <c r="C73" s="238"/>
      <c r="D73" s="238"/>
      <c r="E73" s="238"/>
      <c r="F73" s="238"/>
      <c r="G73" s="239"/>
      <c r="H73" s="1" t="s">
        <v>20</v>
      </c>
      <c r="I73" s="7"/>
      <c r="J73" s="304"/>
      <c r="K73" s="305"/>
      <c r="L73" s="279">
        <f>IF($J73&lt;&gt;"",IF($AI73="0-",AS73,IF($AI73="+0",AY73,IF($AI73="+-",BE73,AM73))),"")</f>
      </c>
      <c r="M73" s="250">
        <f>IF($J73&lt;&gt;"",IF($AI73="0-",AT73,IF($AI73="+0",AZ73,IF($AI73="+-",BF73,AN73))),"")</f>
      </c>
      <c r="N73" s="259">
        <f>IF($J73&lt;&gt;"",IF($AI73="0-",AU73,IF($AI73="+0",BA73,IF($AI73="+-",BG73,AO73))),"")</f>
      </c>
      <c r="O73" s="288">
        <f>IF($R74="","",ROUNDDOWN($AG73/12,0))</f>
      </c>
      <c r="P73" s="250">
        <f>IF($R74="","",ROUNDDOWN(MOD($AG73,12),0))</f>
      </c>
      <c r="Q73" s="299">
        <f>IF($R74="","",IF((MOD($AG73,12)-$P73)&gt;=0.5,"半",0))</f>
      </c>
      <c r="R73" s="104" t="s">
        <v>73</v>
      </c>
      <c r="S73" s="263">
        <f>IF($R74="","",ROUNDDOWN($AG73*($R73/$R74)/12,0))</f>
      </c>
      <c r="T73" s="250">
        <f>IF($R74="","",ROUNDDOWN(MOD($AG73*($R73/$R74),12),0))</f>
      </c>
      <c r="U73" s="252">
        <f>IF(R74="","",IF((MOD($AG73*($R73/$R74),12)-$T73)&gt;=0.5,"半",0))</f>
      </c>
      <c r="V73"/>
      <c r="Z73" s="46"/>
      <c r="AA73" s="46"/>
      <c r="AB73" s="46"/>
      <c r="AC73" s="126" t="s">
        <v>110</v>
      </c>
      <c r="AE73" s="295"/>
      <c r="AF73" s="432"/>
      <c r="AG73" s="298">
        <f>IF(OR($AE73&lt;&gt;$AE75,$AE75=""),SUMIF($AE$13:$AE$125,$AE73,$AH$13:$AH$125),"")</f>
        <v>0</v>
      </c>
      <c r="AH73" s="284" t="e">
        <f>IF(AF73=2,0,L73*12+M73+COUNTIF(N73:N73,"半")*0.5)</f>
        <v>#VALUE!</v>
      </c>
      <c r="AI73" s="476"/>
      <c r="AJ73" s="291">
        <f>IF(AI73&lt;&gt;"",VLOOKUP(AI73,$AK$13:$AL$16,2),"")</f>
      </c>
      <c r="AK73"/>
      <c r="AL73"/>
      <c r="AM73" s="40">
        <f>IF(AQ73&gt;=12,DATEDIF(BN73,BQ73,"y")+1,DATEDIF(BN73,BQ73,"y"))</f>
        <v>0</v>
      </c>
      <c r="AN73" s="40">
        <f>IF(AQ73&gt;=12,AQ73-12,AQ73)</f>
        <v>0</v>
      </c>
      <c r="AO73" s="41" t="str">
        <f>IF(AR73&lt;=15,"半",0)</f>
        <v>半</v>
      </c>
      <c r="AP73" s="37">
        <f>DATEDIF(BN73,BQ73,"y")</f>
        <v>0</v>
      </c>
      <c r="AQ73" s="38">
        <f>IF(AR73&gt;=16,DATEDIF(BN73,BQ73,"ym")+1,DATEDIF(BN73,BQ73,"ym"))</f>
        <v>0</v>
      </c>
      <c r="AR73" s="39">
        <f>DATEDIF(BN73,BQ73,"md")</f>
        <v>14</v>
      </c>
      <c r="AS73" s="40" t="e">
        <f>IF(AW73&gt;=12,DATEDIF(BN73,BR73,"y")+1,DATEDIF(BN73,BR73,"y"))</f>
        <v>#NUM!</v>
      </c>
      <c r="AT73" s="40" t="e">
        <f>IF(AW73&gt;=12,AW73-12,AW73)</f>
        <v>#NUM!</v>
      </c>
      <c r="AU73" s="41" t="e">
        <f>IF(AX73&lt;=15,"半",0)</f>
        <v>#NUM!</v>
      </c>
      <c r="AV73" s="37" t="e">
        <f>DATEDIF(BN73,BR73,"y")</f>
        <v>#NUM!</v>
      </c>
      <c r="AW73" s="38" t="e">
        <f>IF(AX73&gt;=16,DATEDIF(BN73,BR73,"ym")+1,DATEDIF(BN73,BR73,"ym"))</f>
        <v>#NUM!</v>
      </c>
      <c r="AX73" s="39" t="e">
        <f>DATEDIF(BN73,BR73,"md")</f>
        <v>#NUM!</v>
      </c>
      <c r="AY73" s="40" t="e">
        <f>IF(BC73&gt;=12,DATEDIF(BO73,BQ73,"y")+1,DATEDIF(BO73,BQ73,"y"))</f>
        <v>#NUM!</v>
      </c>
      <c r="AZ73" s="40" t="e">
        <f>IF(BC73&gt;=12,BC73-12,BC73)</f>
        <v>#NUM!</v>
      </c>
      <c r="BA73" s="41" t="e">
        <f>IF(BD73&lt;=15,"半",0)</f>
        <v>#NUM!</v>
      </c>
      <c r="BB73" s="37" t="e">
        <f>DATEDIF(BO73,BQ73,"y")</f>
        <v>#NUM!</v>
      </c>
      <c r="BC73" s="38" t="e">
        <f>IF(BD73&gt;=16,DATEDIF(BO73,BQ73,"ym")+1,DATEDIF(BO73,BQ73,"ym"))</f>
        <v>#NUM!</v>
      </c>
      <c r="BD73" s="38" t="e">
        <f>DATEDIF(BO73,BQ73,"md")</f>
        <v>#NUM!</v>
      </c>
      <c r="BE73" s="40" t="e">
        <f>IF(BI73&gt;=12,DATEDIF(BO73,BR73,"y")+1,DATEDIF(BO73,BR73,"y"))</f>
        <v>#NUM!</v>
      </c>
      <c r="BF73" s="40" t="e">
        <f>IF(BI73&gt;=12,BI73-12,BI73)</f>
        <v>#NUM!</v>
      </c>
      <c r="BG73" s="41" t="e">
        <f>IF(BJ73&lt;=15,"半",0)</f>
        <v>#NUM!</v>
      </c>
      <c r="BH73" s="37" t="e">
        <f>DATEDIF(BO73,BR73,"y")</f>
        <v>#NUM!</v>
      </c>
      <c r="BI73" s="38" t="e">
        <f>IF(BJ73&gt;=16,DATEDIF(BO73,BR73,"ym")+1,DATEDIF(BO73,BR73,"ym"))</f>
        <v>#NUM!</v>
      </c>
      <c r="BJ73" s="39" t="e">
        <f>DATEDIF(BO73,BR73,"md")</f>
        <v>#NUM!</v>
      </c>
      <c r="BK73" s="38"/>
      <c r="BL73" s="45">
        <f>IF(J74="現在",$AJ$6,J74)</f>
        <v>0</v>
      </c>
      <c r="BM73" s="38">
        <v>6</v>
      </c>
      <c r="BN73" s="47">
        <f>IF(DAY(J73)&lt;=15,J73-DAY(J73)+1,J73-DAY(J73)+16)</f>
        <v>1</v>
      </c>
      <c r="BO73" s="47">
        <f>IF(DAY(BN73)=1,BN73+15,BX73)</f>
        <v>16</v>
      </c>
      <c r="BP73" s="48"/>
      <c r="BQ73" s="116">
        <f>IF(CG73&gt;=16,CE73,IF(J74="現在",$AJ$6-CG73+15,J74-CG73+15))</f>
        <v>15</v>
      </c>
      <c r="BR73" s="49">
        <f>IF(DAY(BQ73)=15,BQ73-DAY(BQ73),BQ73-DAY(BQ73)+15)</f>
        <v>0</v>
      </c>
      <c r="BS73" s="48"/>
      <c r="BT73" s="48"/>
      <c r="BU73" s="46">
        <f>YEAR(J73)</f>
        <v>1900</v>
      </c>
      <c r="BV73" s="50">
        <f>MONTH(J73)+1</f>
        <v>2</v>
      </c>
      <c r="BW73" s="51" t="str">
        <f>CONCATENATE(BU73,"/",BV73,"/",1)</f>
        <v>1900/2/1</v>
      </c>
      <c r="BX73" s="51">
        <f t="shared" si="0"/>
        <v>32</v>
      </c>
      <c r="BY73" s="51">
        <f>BW73-1</f>
        <v>31</v>
      </c>
      <c r="BZ73" s="46">
        <f t="shared" si="1"/>
        <v>31</v>
      </c>
      <c r="CA73" s="46">
        <f>DAY(J73)</f>
        <v>0</v>
      </c>
      <c r="CB73" s="46">
        <f>YEAR(BL73)</f>
        <v>1900</v>
      </c>
      <c r="CC73" s="50">
        <f>IF(MONTH(BL73)=12,MONTH(BL73)-12+1,MONTH(BL73)+1)</f>
        <v>2</v>
      </c>
      <c r="CD73" s="51" t="str">
        <f>IF(CC73=1,CONCATENATE(CB73+1,"/",CC73,"/",1),CONCATENATE(CB73,"/",CC73,"/",1))</f>
        <v>1900/2/1</v>
      </c>
      <c r="CE73" s="51">
        <f t="shared" si="2"/>
        <v>31</v>
      </c>
      <c r="CF73" s="46">
        <f t="shared" si="3"/>
        <v>31</v>
      </c>
      <c r="CG73" s="46">
        <f>DAY(BL73)</f>
        <v>0</v>
      </c>
    </row>
    <row r="74" spans="1:83" ht="12.75" customHeight="1">
      <c r="A74" s="307"/>
      <c r="B74" s="459"/>
      <c r="C74" s="240"/>
      <c r="D74" s="240"/>
      <c r="E74" s="240"/>
      <c r="F74" s="240"/>
      <c r="G74" s="241"/>
      <c r="H74" s="2" t="s">
        <v>21</v>
      </c>
      <c r="I74" s="2"/>
      <c r="J74" s="292"/>
      <c r="K74" s="293"/>
      <c r="L74" s="306"/>
      <c r="M74" s="251"/>
      <c r="N74" s="287"/>
      <c r="O74" s="289"/>
      <c r="P74" s="251"/>
      <c r="Q74" s="300"/>
      <c r="R74" s="105"/>
      <c r="S74" s="264"/>
      <c r="T74" s="251"/>
      <c r="U74" s="253"/>
      <c r="V74"/>
      <c r="Z74" s="46"/>
      <c r="AA74" s="46"/>
      <c r="AB74" s="46"/>
      <c r="AC74" s="126" t="s">
        <v>103</v>
      </c>
      <c r="AE74" s="485"/>
      <c r="AF74" s="432"/>
      <c r="AG74" s="298"/>
      <c r="AH74" s="284"/>
      <c r="AI74" s="477"/>
      <c r="AJ74" s="165"/>
      <c r="AK74"/>
      <c r="AL74"/>
      <c r="AM74" s="59"/>
      <c r="AN74" s="59"/>
      <c r="AO74" s="60"/>
      <c r="AP74" s="37"/>
      <c r="AQ74" s="38"/>
      <c r="AR74" s="39"/>
      <c r="AS74" s="59"/>
      <c r="AT74" s="59"/>
      <c r="AU74" s="60"/>
      <c r="AV74" s="37"/>
      <c r="AW74" s="38"/>
      <c r="AX74" s="39"/>
      <c r="AY74" s="59"/>
      <c r="AZ74" s="59"/>
      <c r="BA74" s="60"/>
      <c r="BB74" s="37"/>
      <c r="BC74" s="38"/>
      <c r="BD74" s="38"/>
      <c r="BE74" s="59"/>
      <c r="BF74" s="59"/>
      <c r="BG74" s="60"/>
      <c r="BH74" s="37"/>
      <c r="BI74" s="38"/>
      <c r="BJ74" s="39"/>
      <c r="BK74" s="38"/>
      <c r="BL74" s="45"/>
      <c r="BM74" s="38"/>
      <c r="BN74" s="47"/>
      <c r="BO74" s="47"/>
      <c r="BP74" s="48"/>
      <c r="BQ74" s="49"/>
      <c r="BR74" s="49"/>
      <c r="BS74" s="48"/>
      <c r="BT74" s="48"/>
      <c r="BV74" s="50"/>
      <c r="BW74" s="51"/>
      <c r="BX74" s="51"/>
      <c r="BY74" s="51"/>
      <c r="CC74" s="50"/>
      <c r="CD74" s="51"/>
      <c r="CE74" s="51"/>
    </row>
    <row r="75" spans="1:85" ht="12.75" customHeight="1">
      <c r="A75" s="265"/>
      <c r="B75" s="433"/>
      <c r="C75" s="238"/>
      <c r="D75" s="238"/>
      <c r="E75" s="238"/>
      <c r="F75" s="238"/>
      <c r="G75" s="239"/>
      <c r="H75" s="1" t="s">
        <v>20</v>
      </c>
      <c r="I75" s="7"/>
      <c r="J75" s="304"/>
      <c r="K75" s="305"/>
      <c r="L75" s="279">
        <f>IF($J75&lt;&gt;"",IF($AI75="0-",AS75,IF($AI75="+0",AY75,IF($AI75="+-",BE75,AM75))),"")</f>
      </c>
      <c r="M75" s="250">
        <f>IF($J75&lt;&gt;"",IF($AI75="0-",AT75,IF($AI75="+0",AZ75,IF($AI75="+-",BF75,AN75))),"")</f>
      </c>
      <c r="N75" s="259">
        <f>IF($J75&lt;&gt;"",IF($AI75="0-",AU75,IF($AI75="+0",BA75,IF($AI75="+-",BG75,AO75))),"")</f>
      </c>
      <c r="O75" s="288">
        <f>IF($R76="","",ROUNDDOWN($AG75/12,0))</f>
      </c>
      <c r="P75" s="250">
        <f>IF($R76="","",ROUNDDOWN(MOD($AG75,12),0))</f>
      </c>
      <c r="Q75" s="299">
        <f>IF($R76="","",IF((MOD($AG75,12)-$P75)&gt;=0.5,"半",0))</f>
      </c>
      <c r="R75" s="104" t="s">
        <v>73</v>
      </c>
      <c r="S75" s="263">
        <f>IF($R76="","",ROUNDDOWN($AG75*($R75/$R76)/12,0))</f>
      </c>
      <c r="T75" s="250">
        <f>IF($R76="","",ROUNDDOWN(MOD($AG75*($R75/$R76),12),0))</f>
      </c>
      <c r="U75" s="252">
        <f>IF(R76="","",IF((MOD($AG75*($R75/$R76),12)-$T75)&gt;=0.5,"半",0))</f>
      </c>
      <c r="V75"/>
      <c r="Z75" s="46"/>
      <c r="AA75" s="46"/>
      <c r="AB75" s="46"/>
      <c r="AC75" s="126"/>
      <c r="AE75" s="295"/>
      <c r="AF75" s="432"/>
      <c r="AG75" s="298">
        <f>IF(OR($AE75&lt;&gt;$AE77,$AE77=""),SUMIF($AE$13:$AE$125,$AE75,$AH$13:$AH$125),"")</f>
        <v>0</v>
      </c>
      <c r="AH75" s="284" t="e">
        <f>IF(AF75=2,0,L75*12+M75+COUNTIF(N75:N75,"半")*0.5)</f>
        <v>#VALUE!</v>
      </c>
      <c r="AI75" s="476"/>
      <c r="AJ75" s="291">
        <f>IF(AI75&lt;&gt;"",VLOOKUP(AI75,$AK$13:$AL$16,2),"")</f>
      </c>
      <c r="AK75"/>
      <c r="AL75"/>
      <c r="AM75" s="40">
        <f>IF(AQ75&gt;=12,DATEDIF(BN75,BQ75,"y")+1,DATEDIF(BN75,BQ75,"y"))</f>
        <v>0</v>
      </c>
      <c r="AN75" s="40">
        <f>IF(AQ75&gt;=12,AQ75-12,AQ75)</f>
        <v>0</v>
      </c>
      <c r="AO75" s="41" t="str">
        <f>IF(AR75&lt;=15,"半",0)</f>
        <v>半</v>
      </c>
      <c r="AP75" s="37">
        <f>DATEDIF(BN75,BQ75,"y")</f>
        <v>0</v>
      </c>
      <c r="AQ75" s="38">
        <f>IF(AR75&gt;=16,DATEDIF(BN75,BQ75,"ym")+1,DATEDIF(BN75,BQ75,"ym"))</f>
        <v>0</v>
      </c>
      <c r="AR75" s="39">
        <f>DATEDIF(BN75,BQ75,"md")</f>
        <v>14</v>
      </c>
      <c r="AS75" s="40" t="e">
        <f>IF(AW75&gt;=12,DATEDIF(BN75,BR75,"y")+1,DATEDIF(BN75,BR75,"y"))</f>
        <v>#NUM!</v>
      </c>
      <c r="AT75" s="40" t="e">
        <f>IF(AW75&gt;=12,AW75-12,AW75)</f>
        <v>#NUM!</v>
      </c>
      <c r="AU75" s="41" t="e">
        <f>IF(AX75&lt;=15,"半",0)</f>
        <v>#NUM!</v>
      </c>
      <c r="AV75" s="37" t="e">
        <f>DATEDIF(BN75,BR75,"y")</f>
        <v>#NUM!</v>
      </c>
      <c r="AW75" s="38" t="e">
        <f>IF(AX75&gt;=16,DATEDIF(BN75,BR75,"ym")+1,DATEDIF(BN75,BR75,"ym"))</f>
        <v>#NUM!</v>
      </c>
      <c r="AX75" s="39" t="e">
        <f>DATEDIF(BN75,BR75,"md")</f>
        <v>#NUM!</v>
      </c>
      <c r="AY75" s="40" t="e">
        <f>IF(BC75&gt;=12,DATEDIF(BO75,BQ75,"y")+1,DATEDIF(BO75,BQ75,"y"))</f>
        <v>#NUM!</v>
      </c>
      <c r="AZ75" s="40" t="e">
        <f>IF(BC75&gt;=12,BC75-12,BC75)</f>
        <v>#NUM!</v>
      </c>
      <c r="BA75" s="41" t="e">
        <f>IF(BD75&lt;=15,"半",0)</f>
        <v>#NUM!</v>
      </c>
      <c r="BB75" s="37" t="e">
        <f>DATEDIF(BO75,BQ75,"y")</f>
        <v>#NUM!</v>
      </c>
      <c r="BC75" s="38" t="e">
        <f>IF(BD75&gt;=16,DATEDIF(BO75,BQ75,"ym")+1,DATEDIF(BO75,BQ75,"ym"))</f>
        <v>#NUM!</v>
      </c>
      <c r="BD75" s="38" t="e">
        <f>DATEDIF(BO75,BQ75,"md")</f>
        <v>#NUM!</v>
      </c>
      <c r="BE75" s="40" t="e">
        <f>IF(BI75&gt;=12,DATEDIF(BO75,BR75,"y")+1,DATEDIF(BO75,BR75,"y"))</f>
        <v>#NUM!</v>
      </c>
      <c r="BF75" s="40" t="e">
        <f>IF(BI75&gt;=12,BI75-12,BI75)</f>
        <v>#NUM!</v>
      </c>
      <c r="BG75" s="41" t="e">
        <f>IF(BJ75&lt;=15,"半",0)</f>
        <v>#NUM!</v>
      </c>
      <c r="BH75" s="37" t="e">
        <f>DATEDIF(BO75,BR75,"y")</f>
        <v>#NUM!</v>
      </c>
      <c r="BI75" s="38" t="e">
        <f>IF(BJ75&gt;=16,DATEDIF(BO75,BR75,"ym")+1,DATEDIF(BO75,BR75,"ym"))</f>
        <v>#NUM!</v>
      </c>
      <c r="BJ75" s="39" t="e">
        <f>DATEDIF(BO75,BR75,"md")</f>
        <v>#NUM!</v>
      </c>
      <c r="BK75" s="38"/>
      <c r="BL75" s="45">
        <f>IF(J76="現在",$AJ$6,J76)</f>
        <v>0</v>
      </c>
      <c r="BM75" s="38">
        <v>7</v>
      </c>
      <c r="BN75" s="47">
        <f>IF(DAY(J75)&lt;=15,J75-DAY(J75)+1,J75-DAY(J75)+16)</f>
        <v>1</v>
      </c>
      <c r="BO75" s="47">
        <f>IF(DAY(BN75)=1,BN75+15,BX75)</f>
        <v>16</v>
      </c>
      <c r="BP75" s="48"/>
      <c r="BQ75" s="116">
        <f>IF(CG75&gt;=16,CE75,IF(J76="現在",$AJ$6-CG75+15,J76-CG75+15))</f>
        <v>15</v>
      </c>
      <c r="BR75" s="49">
        <f>IF(DAY(BQ75)=15,BQ75-DAY(BQ75),BQ75-DAY(BQ75)+15)</f>
        <v>0</v>
      </c>
      <c r="BS75" s="48"/>
      <c r="BT75" s="48"/>
      <c r="BU75" s="46">
        <f>YEAR(J75)</f>
        <v>1900</v>
      </c>
      <c r="BV75" s="50">
        <f>MONTH(J75)+1</f>
        <v>2</v>
      </c>
      <c r="BW75" s="51" t="str">
        <f>CONCATENATE(BU75,"/",BV75,"/",1)</f>
        <v>1900/2/1</v>
      </c>
      <c r="BX75" s="51">
        <f t="shared" si="0"/>
        <v>32</v>
      </c>
      <c r="BY75" s="51">
        <f>BW75-1</f>
        <v>31</v>
      </c>
      <c r="BZ75" s="46">
        <f t="shared" si="1"/>
        <v>31</v>
      </c>
      <c r="CA75" s="46">
        <f>DAY(J75)</f>
        <v>0</v>
      </c>
      <c r="CB75" s="46">
        <f>YEAR(BL75)</f>
        <v>1900</v>
      </c>
      <c r="CC75" s="50">
        <f>IF(MONTH(BL75)=12,MONTH(BL75)-12+1,MONTH(BL75)+1)</f>
        <v>2</v>
      </c>
      <c r="CD75" s="51" t="str">
        <f>IF(CC75=1,CONCATENATE(CB75+1,"/",CC75,"/",1),CONCATENATE(CB75,"/",CC75,"/",1))</f>
        <v>1900/2/1</v>
      </c>
      <c r="CE75" s="51">
        <f t="shared" si="2"/>
        <v>31</v>
      </c>
      <c r="CF75" s="46">
        <f t="shared" si="3"/>
        <v>31</v>
      </c>
      <c r="CG75" s="46">
        <f>DAY(BL75)</f>
        <v>0</v>
      </c>
    </row>
    <row r="76" spans="1:83" ht="12.75" customHeight="1">
      <c r="A76" s="307"/>
      <c r="B76" s="459"/>
      <c r="C76" s="240"/>
      <c r="D76" s="240"/>
      <c r="E76" s="240"/>
      <c r="F76" s="240"/>
      <c r="G76" s="241"/>
      <c r="H76" s="2" t="s">
        <v>21</v>
      </c>
      <c r="I76" s="2"/>
      <c r="J76" s="292"/>
      <c r="K76" s="293"/>
      <c r="L76" s="306"/>
      <c r="M76" s="251"/>
      <c r="N76" s="287"/>
      <c r="O76" s="289"/>
      <c r="P76" s="251"/>
      <c r="Q76" s="300"/>
      <c r="R76" s="105"/>
      <c r="S76" s="264"/>
      <c r="T76" s="251"/>
      <c r="U76" s="253"/>
      <c r="V76"/>
      <c r="Z76" s="46"/>
      <c r="AA76" s="46"/>
      <c r="AB76" s="46"/>
      <c r="AC76" s="126"/>
      <c r="AE76" s="485"/>
      <c r="AF76" s="432"/>
      <c r="AG76" s="298"/>
      <c r="AH76" s="284"/>
      <c r="AI76" s="477"/>
      <c r="AJ76" s="165"/>
      <c r="AK76"/>
      <c r="AL76"/>
      <c r="AM76" s="59"/>
      <c r="AN76" s="59"/>
      <c r="AO76" s="60"/>
      <c r="AP76" s="37"/>
      <c r="AQ76" s="38"/>
      <c r="AR76" s="39"/>
      <c r="AS76" s="59"/>
      <c r="AT76" s="59"/>
      <c r="AU76" s="60"/>
      <c r="AV76" s="37"/>
      <c r="AW76" s="38"/>
      <c r="AX76" s="39"/>
      <c r="AY76" s="59"/>
      <c r="AZ76" s="59"/>
      <c r="BA76" s="60"/>
      <c r="BB76" s="37"/>
      <c r="BC76" s="38"/>
      <c r="BD76" s="38"/>
      <c r="BE76" s="59"/>
      <c r="BF76" s="59"/>
      <c r="BG76" s="60"/>
      <c r="BH76" s="37"/>
      <c r="BI76" s="38"/>
      <c r="BJ76" s="39"/>
      <c r="BK76" s="38"/>
      <c r="BL76" s="45"/>
      <c r="BM76" s="38"/>
      <c r="BN76" s="47"/>
      <c r="BO76" s="47"/>
      <c r="BP76" s="48"/>
      <c r="BQ76" s="49"/>
      <c r="BR76" s="49"/>
      <c r="BS76" s="48"/>
      <c r="BT76" s="48"/>
      <c r="BV76" s="50"/>
      <c r="BW76" s="51"/>
      <c r="BX76" s="51"/>
      <c r="BY76" s="51"/>
      <c r="CC76" s="50"/>
      <c r="CD76" s="51"/>
      <c r="CE76" s="51"/>
    </row>
    <row r="77" spans="1:85" ht="12.75" customHeight="1">
      <c r="A77" s="265"/>
      <c r="B77" s="433"/>
      <c r="C77" s="238"/>
      <c r="D77" s="238"/>
      <c r="E77" s="238"/>
      <c r="F77" s="238"/>
      <c r="G77" s="239"/>
      <c r="H77" s="1" t="s">
        <v>20</v>
      </c>
      <c r="I77" s="7"/>
      <c r="J77" s="304"/>
      <c r="K77" s="305"/>
      <c r="L77" s="279">
        <f>IF($J77&lt;&gt;"",IF($AI77="0-",AS77,IF($AI77="+0",AY77,IF($AI77="+-",BE77,AM77))),"")</f>
      </c>
      <c r="M77" s="250">
        <f>IF($J77&lt;&gt;"",IF($AI77="0-",AT77,IF($AI77="+0",AZ77,IF($AI77="+-",BF77,AN77))),"")</f>
      </c>
      <c r="N77" s="259">
        <f>IF($J77&lt;&gt;"",IF($AI77="0-",AU77,IF($AI77="+0",BA77,IF($AI77="+-",BG77,AO77))),"")</f>
      </c>
      <c r="O77" s="288">
        <f>IF($R78="","",ROUNDDOWN($AG77/12,0))</f>
      </c>
      <c r="P77" s="250">
        <f>IF($R78="","",ROUNDDOWN(MOD($AG77,12),0))</f>
      </c>
      <c r="Q77" s="299">
        <f>IF($R78="","",IF((MOD($AG77,12)-$P77)&gt;=0.5,"半",0))</f>
      </c>
      <c r="R77" s="104" t="s">
        <v>73</v>
      </c>
      <c r="S77" s="263">
        <f>IF($R78="","",ROUNDDOWN($AG77*($R77/$R78)/12,0))</f>
      </c>
      <c r="T77" s="250">
        <f>IF($R78="","",ROUNDDOWN(MOD($AG77*($R77/$R78),12),0))</f>
      </c>
      <c r="U77" s="252">
        <f>IF(R78="","",IF((MOD($AG77*($R77/$R78),12)-$T77)&gt;=0.5,"半",0))</f>
      </c>
      <c r="V77"/>
      <c r="Z77" s="46"/>
      <c r="AA77" s="46"/>
      <c r="AB77" s="46"/>
      <c r="AC77" s="126"/>
      <c r="AE77" s="295"/>
      <c r="AF77" s="432"/>
      <c r="AG77" s="298">
        <f>IF(OR($AE77&lt;&gt;$AE79,$AE79=""),SUMIF($AE$13:$AE$125,$AE77,$AH$13:$AH$125),"")</f>
        <v>0</v>
      </c>
      <c r="AH77" s="284" t="e">
        <f>IF(AF77=2,0,L77*12+M77+COUNTIF(N77:N77,"半")*0.5)</f>
        <v>#VALUE!</v>
      </c>
      <c r="AI77" s="476"/>
      <c r="AJ77" s="291">
        <f>IF(AI77&lt;&gt;"",VLOOKUP(AI77,$AK$13:$AL$16,2),"")</f>
      </c>
      <c r="AK77"/>
      <c r="AL77"/>
      <c r="AM77" s="40">
        <f>IF(AQ77&gt;=12,DATEDIF(BN77,BQ77,"y")+1,DATEDIF(BN77,BQ77,"y"))</f>
        <v>0</v>
      </c>
      <c r="AN77" s="40">
        <f>IF(AQ77&gt;=12,AQ77-12,AQ77)</f>
        <v>0</v>
      </c>
      <c r="AO77" s="41" t="str">
        <f>IF(AR77&lt;=15,"半",0)</f>
        <v>半</v>
      </c>
      <c r="AP77" s="37">
        <f>DATEDIF(BN77,BQ77,"y")</f>
        <v>0</v>
      </c>
      <c r="AQ77" s="38">
        <f>IF(AR77&gt;=16,DATEDIF(BN77,BQ77,"ym")+1,DATEDIF(BN77,BQ77,"ym"))</f>
        <v>0</v>
      </c>
      <c r="AR77" s="39">
        <f>DATEDIF(BN77,BQ77,"md")</f>
        <v>14</v>
      </c>
      <c r="AS77" s="40" t="e">
        <f>IF(AW77&gt;=12,DATEDIF(BN77,BR77,"y")+1,DATEDIF(BN77,BR77,"y"))</f>
        <v>#NUM!</v>
      </c>
      <c r="AT77" s="40" t="e">
        <f>IF(AW77&gt;=12,AW77-12,AW77)</f>
        <v>#NUM!</v>
      </c>
      <c r="AU77" s="41" t="e">
        <f>IF(AX77&lt;=15,"半",0)</f>
        <v>#NUM!</v>
      </c>
      <c r="AV77" s="37" t="e">
        <f>DATEDIF(BN77,BR77,"y")</f>
        <v>#NUM!</v>
      </c>
      <c r="AW77" s="38" t="e">
        <f>IF(AX77&gt;=16,DATEDIF(BN77,BR77,"ym")+1,DATEDIF(BN77,BR77,"ym"))</f>
        <v>#NUM!</v>
      </c>
      <c r="AX77" s="39" t="e">
        <f>DATEDIF(BN77,BR77,"md")</f>
        <v>#NUM!</v>
      </c>
      <c r="AY77" s="40" t="e">
        <f>IF(BC77&gt;=12,DATEDIF(BO77,BQ77,"y")+1,DATEDIF(BO77,BQ77,"y"))</f>
        <v>#NUM!</v>
      </c>
      <c r="AZ77" s="40" t="e">
        <f>IF(BC77&gt;=12,BC77-12,BC77)</f>
        <v>#NUM!</v>
      </c>
      <c r="BA77" s="41" t="e">
        <f>IF(BD77&lt;=15,"半",0)</f>
        <v>#NUM!</v>
      </c>
      <c r="BB77" s="37" t="e">
        <f>DATEDIF(BO77,BQ77,"y")</f>
        <v>#NUM!</v>
      </c>
      <c r="BC77" s="38" t="e">
        <f>IF(BD77&gt;=16,DATEDIF(BO77,BQ77,"ym")+1,DATEDIF(BO77,BQ77,"ym"))</f>
        <v>#NUM!</v>
      </c>
      <c r="BD77" s="38" t="e">
        <f>DATEDIF(BO77,BQ77,"md")</f>
        <v>#NUM!</v>
      </c>
      <c r="BE77" s="40" t="e">
        <f>IF(BI77&gt;=12,DATEDIF(BO77,BR77,"y")+1,DATEDIF(BO77,BR77,"y"))</f>
        <v>#NUM!</v>
      </c>
      <c r="BF77" s="40" t="e">
        <f>IF(BI77&gt;=12,BI77-12,BI77)</f>
        <v>#NUM!</v>
      </c>
      <c r="BG77" s="41" t="e">
        <f>IF(BJ77&lt;=15,"半",0)</f>
        <v>#NUM!</v>
      </c>
      <c r="BH77" s="37" t="e">
        <f>DATEDIF(BO77,BR77,"y")</f>
        <v>#NUM!</v>
      </c>
      <c r="BI77" s="38" t="e">
        <f>IF(BJ77&gt;=16,DATEDIF(BO77,BR77,"ym")+1,DATEDIF(BO77,BR77,"ym"))</f>
        <v>#NUM!</v>
      </c>
      <c r="BJ77" s="39" t="e">
        <f>DATEDIF(BO77,BR77,"md")</f>
        <v>#NUM!</v>
      </c>
      <c r="BK77" s="38"/>
      <c r="BL77" s="45">
        <f>IF(J78="現在",$AJ$6,J78)</f>
        <v>0</v>
      </c>
      <c r="BM77" s="38">
        <v>8</v>
      </c>
      <c r="BN77" s="47">
        <f>IF(DAY(J77)&lt;=15,J77-DAY(J77)+1,J77-DAY(J77)+16)</f>
        <v>1</v>
      </c>
      <c r="BO77" s="47">
        <f>IF(DAY(BN77)=1,BN77+15,BX77)</f>
        <v>16</v>
      </c>
      <c r="BP77" s="48"/>
      <c r="BQ77" s="116">
        <f>IF(CG77&gt;=16,CE77,IF(J78="現在",$AJ$6-CG77+15,J78-CG77+15))</f>
        <v>15</v>
      </c>
      <c r="BR77" s="49">
        <f>IF(DAY(BQ77)=15,BQ77-DAY(BQ77),BQ77-DAY(BQ77)+15)</f>
        <v>0</v>
      </c>
      <c r="BS77" s="48"/>
      <c r="BT77" s="48"/>
      <c r="BU77" s="46">
        <f>YEAR(J77)</f>
        <v>1900</v>
      </c>
      <c r="BV77" s="50">
        <f>MONTH(J77)+1</f>
        <v>2</v>
      </c>
      <c r="BW77" s="51" t="str">
        <f>CONCATENATE(BU77,"/",BV77,"/",1)</f>
        <v>1900/2/1</v>
      </c>
      <c r="BX77" s="51">
        <f t="shared" si="0"/>
        <v>32</v>
      </c>
      <c r="BY77" s="51">
        <f>BW77-1</f>
        <v>31</v>
      </c>
      <c r="BZ77" s="46">
        <f t="shared" si="1"/>
        <v>31</v>
      </c>
      <c r="CA77" s="46">
        <f>DAY(J77)</f>
        <v>0</v>
      </c>
      <c r="CB77" s="46">
        <f>YEAR(BL77)</f>
        <v>1900</v>
      </c>
      <c r="CC77" s="50">
        <f>IF(MONTH(BL77)=12,MONTH(BL77)-12+1,MONTH(BL77)+1)</f>
        <v>2</v>
      </c>
      <c r="CD77" s="51" t="str">
        <f>IF(CC77=1,CONCATENATE(CB77+1,"/",CC77,"/",1),CONCATENATE(CB77,"/",CC77,"/",1))</f>
        <v>1900/2/1</v>
      </c>
      <c r="CE77" s="51">
        <f t="shared" si="2"/>
        <v>31</v>
      </c>
      <c r="CF77" s="46">
        <f t="shared" si="3"/>
        <v>31</v>
      </c>
      <c r="CG77" s="46">
        <f>DAY(BL77)</f>
        <v>0</v>
      </c>
    </row>
    <row r="78" spans="1:83" ht="12.75" customHeight="1">
      <c r="A78" s="307"/>
      <c r="B78" s="459"/>
      <c r="C78" s="240"/>
      <c r="D78" s="240"/>
      <c r="E78" s="240"/>
      <c r="F78" s="240"/>
      <c r="G78" s="241"/>
      <c r="H78" s="2" t="s">
        <v>21</v>
      </c>
      <c r="I78" s="2"/>
      <c r="J78" s="292"/>
      <c r="K78" s="293"/>
      <c r="L78" s="306"/>
      <c r="M78" s="251"/>
      <c r="N78" s="287"/>
      <c r="O78" s="289"/>
      <c r="P78" s="251"/>
      <c r="Q78" s="300"/>
      <c r="R78" s="105"/>
      <c r="S78" s="264"/>
      <c r="T78" s="251"/>
      <c r="U78" s="253"/>
      <c r="V78"/>
      <c r="Z78" s="46"/>
      <c r="AA78" s="46"/>
      <c r="AB78" s="46"/>
      <c r="AC78" s="126"/>
      <c r="AE78" s="485"/>
      <c r="AF78" s="432"/>
      <c r="AG78" s="298"/>
      <c r="AH78" s="284"/>
      <c r="AI78" s="477"/>
      <c r="AJ78" s="165"/>
      <c r="AK78"/>
      <c r="AL78"/>
      <c r="AM78" s="59"/>
      <c r="AN78" s="59"/>
      <c r="AO78" s="60"/>
      <c r="AP78" s="37"/>
      <c r="AQ78" s="38"/>
      <c r="AR78" s="39"/>
      <c r="AS78" s="59"/>
      <c r="AT78" s="59"/>
      <c r="AU78" s="60"/>
      <c r="AV78" s="37"/>
      <c r="AW78" s="38"/>
      <c r="AX78" s="39"/>
      <c r="AY78" s="59"/>
      <c r="AZ78" s="59"/>
      <c r="BA78" s="60"/>
      <c r="BB78" s="37"/>
      <c r="BC78" s="38"/>
      <c r="BD78" s="38"/>
      <c r="BE78" s="59"/>
      <c r="BF78" s="59"/>
      <c r="BG78" s="60"/>
      <c r="BH78" s="37"/>
      <c r="BI78" s="38"/>
      <c r="BJ78" s="39"/>
      <c r="BK78" s="38"/>
      <c r="BL78" s="45"/>
      <c r="BM78" s="38"/>
      <c r="BN78" s="47"/>
      <c r="BO78" s="47"/>
      <c r="BP78" s="48"/>
      <c r="BQ78" s="49"/>
      <c r="BR78" s="49"/>
      <c r="BS78" s="48"/>
      <c r="BT78" s="48"/>
      <c r="BV78" s="50"/>
      <c r="BW78" s="51"/>
      <c r="BX78" s="51"/>
      <c r="BY78" s="51"/>
      <c r="CC78" s="50"/>
      <c r="CD78" s="51"/>
      <c r="CE78" s="51"/>
    </row>
    <row r="79" spans="1:85" ht="12.75" customHeight="1">
      <c r="A79" s="265"/>
      <c r="B79" s="433"/>
      <c r="C79" s="238"/>
      <c r="D79" s="238"/>
      <c r="E79" s="238"/>
      <c r="F79" s="238"/>
      <c r="G79" s="239"/>
      <c r="H79" s="1" t="s">
        <v>20</v>
      </c>
      <c r="I79" s="7"/>
      <c r="J79" s="304"/>
      <c r="K79" s="305"/>
      <c r="L79" s="279">
        <f>IF($J79&lt;&gt;"",IF($AI79="0-",AS79,IF($AI79="+0",AY79,IF($AI79="+-",BE79,AM79))),"")</f>
      </c>
      <c r="M79" s="250">
        <f>IF($J79&lt;&gt;"",IF($AI79="0-",AT79,IF($AI79="+0",AZ79,IF($AI79="+-",BF79,AN79))),"")</f>
      </c>
      <c r="N79" s="259">
        <f>IF($J79&lt;&gt;"",IF($AI79="0-",AU79,IF($AI79="+0",BA79,IF($AI79="+-",BG79,AO79))),"")</f>
      </c>
      <c r="O79" s="288">
        <f>IF($R80="","",ROUNDDOWN($AG79/12,0))</f>
      </c>
      <c r="P79" s="250">
        <f>IF($R80="","",ROUNDDOWN(MOD($AG79,12),0))</f>
      </c>
      <c r="Q79" s="299">
        <f>IF($R80="","",IF((MOD($AG79,12)-$P79)&gt;=0.5,"半",0))</f>
      </c>
      <c r="R79" s="104" t="s">
        <v>73</v>
      </c>
      <c r="S79" s="263">
        <f>IF($R80="","",ROUNDDOWN($AG79*($R79/$R80)/12,0))</f>
      </c>
      <c r="T79" s="250">
        <f>IF($R80="","",ROUNDDOWN(MOD($AG79*($R79/$R80),12),0))</f>
      </c>
      <c r="U79" s="252">
        <f>IF(R80="","",IF((MOD($AG79*($R79/$R80),12)-$T79)&gt;=0.5,"半",0))</f>
      </c>
      <c r="V79"/>
      <c r="Z79" s="46"/>
      <c r="AA79" s="46"/>
      <c r="AB79" s="46"/>
      <c r="AC79" s="126"/>
      <c r="AE79" s="295"/>
      <c r="AF79" s="432"/>
      <c r="AG79" s="298">
        <f>IF(OR($AE79&lt;&gt;$AE81,$AE81=""),SUMIF($AE$13:$AE$125,$AE79,$AH$13:$AH$125),"")</f>
        <v>0</v>
      </c>
      <c r="AH79" s="284" t="e">
        <f>IF(AF79=2,0,L79*12+M79+COUNTIF(N79:N79,"半")*0.5)</f>
        <v>#VALUE!</v>
      </c>
      <c r="AI79" s="476"/>
      <c r="AJ79" s="291">
        <f>IF(AI79&lt;&gt;"",VLOOKUP(AI79,$AK$13:$AL$16,2),"")</f>
      </c>
      <c r="AK79"/>
      <c r="AL79"/>
      <c r="AM79" s="40">
        <f>IF(AQ79&gt;=12,DATEDIF(BN79,BQ79,"y")+1,DATEDIF(BN79,BQ79,"y"))</f>
        <v>0</v>
      </c>
      <c r="AN79" s="40">
        <f>IF(AQ79&gt;=12,AQ79-12,AQ79)</f>
        <v>0</v>
      </c>
      <c r="AO79" s="41" t="str">
        <f>IF(AR79&lt;=15,"半",0)</f>
        <v>半</v>
      </c>
      <c r="AP79" s="37">
        <f>DATEDIF(BN79,BQ79,"y")</f>
        <v>0</v>
      </c>
      <c r="AQ79" s="38">
        <f>IF(AR79&gt;=16,DATEDIF(BN79,BQ79,"ym")+1,DATEDIF(BN79,BQ79,"ym"))</f>
        <v>0</v>
      </c>
      <c r="AR79" s="39">
        <f>DATEDIF(BN79,BQ79,"md")</f>
        <v>14</v>
      </c>
      <c r="AS79" s="40" t="e">
        <f>IF(AW79&gt;=12,DATEDIF(BN79,BR79,"y")+1,DATEDIF(BN79,BR79,"y"))</f>
        <v>#NUM!</v>
      </c>
      <c r="AT79" s="40" t="e">
        <f>IF(AW79&gt;=12,AW79-12,AW79)</f>
        <v>#NUM!</v>
      </c>
      <c r="AU79" s="41" t="e">
        <f>IF(AX79&lt;=15,"半",0)</f>
        <v>#NUM!</v>
      </c>
      <c r="AV79" s="37" t="e">
        <f>DATEDIF(BN79,BR79,"y")</f>
        <v>#NUM!</v>
      </c>
      <c r="AW79" s="38" t="e">
        <f>IF(AX79&gt;=16,DATEDIF(BN79,BR79,"ym")+1,DATEDIF(BN79,BR79,"ym"))</f>
        <v>#NUM!</v>
      </c>
      <c r="AX79" s="39" t="e">
        <f>DATEDIF(BN79,BR79,"md")</f>
        <v>#NUM!</v>
      </c>
      <c r="AY79" s="40" t="e">
        <f>IF(BC79&gt;=12,DATEDIF(BO79,BQ79,"y")+1,DATEDIF(BO79,BQ79,"y"))</f>
        <v>#NUM!</v>
      </c>
      <c r="AZ79" s="40" t="e">
        <f>IF(BC79&gt;=12,BC79-12,BC79)</f>
        <v>#NUM!</v>
      </c>
      <c r="BA79" s="41" t="e">
        <f>IF(BD79&lt;=15,"半",0)</f>
        <v>#NUM!</v>
      </c>
      <c r="BB79" s="37" t="e">
        <f>DATEDIF(BO79,BQ79,"y")</f>
        <v>#NUM!</v>
      </c>
      <c r="BC79" s="38" t="e">
        <f>IF(BD79&gt;=16,DATEDIF(BO79,BQ79,"ym")+1,DATEDIF(BO79,BQ79,"ym"))</f>
        <v>#NUM!</v>
      </c>
      <c r="BD79" s="38" t="e">
        <f>DATEDIF(BO79,BQ79,"md")</f>
        <v>#NUM!</v>
      </c>
      <c r="BE79" s="40" t="e">
        <f>IF(BI79&gt;=12,DATEDIF(BO79,BR79,"y")+1,DATEDIF(BO79,BR79,"y"))</f>
        <v>#NUM!</v>
      </c>
      <c r="BF79" s="40" t="e">
        <f>IF(BI79&gt;=12,BI79-12,BI79)</f>
        <v>#NUM!</v>
      </c>
      <c r="BG79" s="41" t="e">
        <f>IF(BJ79&lt;=15,"半",0)</f>
        <v>#NUM!</v>
      </c>
      <c r="BH79" s="37" t="e">
        <f>DATEDIF(BO79,BR79,"y")</f>
        <v>#NUM!</v>
      </c>
      <c r="BI79" s="38" t="e">
        <f>IF(BJ79&gt;=16,DATEDIF(BO79,BR79,"ym")+1,DATEDIF(BO79,BR79,"ym"))</f>
        <v>#NUM!</v>
      </c>
      <c r="BJ79" s="39" t="e">
        <f>DATEDIF(BO79,BR79,"md")</f>
        <v>#NUM!</v>
      </c>
      <c r="BK79" s="38"/>
      <c r="BL79" s="45">
        <f>IF(J80="現在",$AJ$6,J80)</f>
        <v>0</v>
      </c>
      <c r="BM79" s="38">
        <v>9</v>
      </c>
      <c r="BN79" s="47">
        <f>IF(DAY(J79)&lt;=15,J79-DAY(J79)+1,J79-DAY(J79)+16)</f>
        <v>1</v>
      </c>
      <c r="BO79" s="47">
        <f>IF(DAY(BN79)=1,BN79+15,BX79)</f>
        <v>16</v>
      </c>
      <c r="BP79" s="48"/>
      <c r="BQ79" s="116">
        <f>IF(CG79&gt;=16,CE79,IF(J80="現在",$AJ$6-CG79+15,J80-CG79+15))</f>
        <v>15</v>
      </c>
      <c r="BR79" s="49">
        <f>IF(DAY(BQ79)=15,BQ79-DAY(BQ79),BQ79-DAY(BQ79)+15)</f>
        <v>0</v>
      </c>
      <c r="BS79" s="48"/>
      <c r="BT79" s="48"/>
      <c r="BU79" s="46">
        <f>YEAR(J79)</f>
        <v>1900</v>
      </c>
      <c r="BV79" s="50">
        <f>MONTH(J79)+1</f>
        <v>2</v>
      </c>
      <c r="BW79" s="51" t="str">
        <f>CONCATENATE(BU79,"/",BV79,"/",1)</f>
        <v>1900/2/1</v>
      </c>
      <c r="BX79" s="51">
        <f t="shared" si="0"/>
        <v>32</v>
      </c>
      <c r="BY79" s="51">
        <f>BW79-1</f>
        <v>31</v>
      </c>
      <c r="BZ79" s="46">
        <f t="shared" si="1"/>
        <v>31</v>
      </c>
      <c r="CA79" s="46">
        <f>DAY(J79)</f>
        <v>0</v>
      </c>
      <c r="CB79" s="46">
        <f>YEAR(BL79)</f>
        <v>1900</v>
      </c>
      <c r="CC79" s="50">
        <f>IF(MONTH(BL79)=12,MONTH(BL79)-12+1,MONTH(BL79)+1)</f>
        <v>2</v>
      </c>
      <c r="CD79" s="51" t="str">
        <f>IF(CC79=1,CONCATENATE(CB79+1,"/",CC79,"/",1),CONCATENATE(CB79,"/",CC79,"/",1))</f>
        <v>1900/2/1</v>
      </c>
      <c r="CE79" s="51">
        <f t="shared" si="2"/>
        <v>31</v>
      </c>
      <c r="CF79" s="46">
        <f t="shared" si="3"/>
        <v>31</v>
      </c>
      <c r="CG79" s="46">
        <f>DAY(BL79)</f>
        <v>0</v>
      </c>
    </row>
    <row r="80" spans="1:83" ht="12.75" customHeight="1">
      <c r="A80" s="307"/>
      <c r="B80" s="459"/>
      <c r="C80" s="240"/>
      <c r="D80" s="240"/>
      <c r="E80" s="240"/>
      <c r="F80" s="240"/>
      <c r="G80" s="241"/>
      <c r="H80" s="2" t="s">
        <v>21</v>
      </c>
      <c r="I80" s="2"/>
      <c r="J80" s="292"/>
      <c r="K80" s="293"/>
      <c r="L80" s="306"/>
      <c r="M80" s="251"/>
      <c r="N80" s="287"/>
      <c r="O80" s="289"/>
      <c r="P80" s="251"/>
      <c r="Q80" s="300"/>
      <c r="R80" s="105"/>
      <c r="S80" s="264"/>
      <c r="T80" s="251"/>
      <c r="U80" s="253"/>
      <c r="V80"/>
      <c r="Z80" s="46"/>
      <c r="AA80" s="46"/>
      <c r="AB80" s="46"/>
      <c r="AC80" s="126"/>
      <c r="AE80" s="485"/>
      <c r="AF80" s="432"/>
      <c r="AG80" s="298"/>
      <c r="AH80" s="284"/>
      <c r="AI80" s="477"/>
      <c r="AJ80" s="165"/>
      <c r="AK80"/>
      <c r="AL80"/>
      <c r="AM80" s="59"/>
      <c r="AN80" s="59"/>
      <c r="AO80" s="60"/>
      <c r="AP80" s="37"/>
      <c r="AQ80" s="38"/>
      <c r="AR80" s="39"/>
      <c r="AS80" s="59"/>
      <c r="AT80" s="59"/>
      <c r="AU80" s="60"/>
      <c r="AV80" s="37"/>
      <c r="AW80" s="38"/>
      <c r="AX80" s="39"/>
      <c r="AY80" s="59"/>
      <c r="AZ80" s="59"/>
      <c r="BA80" s="60"/>
      <c r="BB80" s="37"/>
      <c r="BC80" s="38"/>
      <c r="BD80" s="38"/>
      <c r="BE80" s="59"/>
      <c r="BF80" s="59"/>
      <c r="BG80" s="60"/>
      <c r="BH80" s="37"/>
      <c r="BI80" s="38"/>
      <c r="BJ80" s="39"/>
      <c r="BK80" s="38"/>
      <c r="BL80" s="45"/>
      <c r="BM80" s="38"/>
      <c r="BN80" s="47"/>
      <c r="BO80" s="47"/>
      <c r="BP80" s="48"/>
      <c r="BQ80" s="49"/>
      <c r="BR80" s="49"/>
      <c r="BS80" s="48"/>
      <c r="BT80" s="48"/>
      <c r="BV80" s="50"/>
      <c r="BW80" s="51"/>
      <c r="BX80" s="51"/>
      <c r="BY80" s="51"/>
      <c r="CC80" s="50"/>
      <c r="CD80" s="51"/>
      <c r="CE80" s="51"/>
    </row>
    <row r="81" spans="1:85" ht="12.75" customHeight="1">
      <c r="A81" s="265"/>
      <c r="B81" s="434"/>
      <c r="C81" s="455"/>
      <c r="D81" s="455"/>
      <c r="E81" s="455"/>
      <c r="F81" s="455"/>
      <c r="G81" s="456"/>
      <c r="H81" s="1" t="s">
        <v>20</v>
      </c>
      <c r="I81" s="7"/>
      <c r="J81" s="304"/>
      <c r="K81" s="305"/>
      <c r="L81" s="279">
        <f>IF($J81&lt;&gt;"",IF($AI81="0-",AS81,IF($AI81="+0",AY81,IF($AI81="+-",BE81,AM81))),"")</f>
      </c>
      <c r="M81" s="250">
        <f>IF($J81&lt;&gt;"",IF($AI81="0-",AT81,IF($AI81="+0",AZ81,IF($AI81="+-",BF81,AN81))),"")</f>
      </c>
      <c r="N81" s="259">
        <f>IF($J81&lt;&gt;"",IF($AI81="0-",AU81,IF($AI81="+0",BA81,IF($AI81="+-",BG81,AO81))),"")</f>
      </c>
      <c r="O81" s="288">
        <f>IF($R82="","",ROUNDDOWN($AG81/12,0))</f>
      </c>
      <c r="P81" s="250">
        <f>IF($R82="","",ROUNDDOWN(MOD($AG81,12),0))</f>
      </c>
      <c r="Q81" s="299">
        <f>IF($R82="","",IF((MOD($AG81,12)-$P81)&gt;=0.5,"半",0))</f>
      </c>
      <c r="R81" s="104" t="s">
        <v>73</v>
      </c>
      <c r="S81" s="263">
        <f>IF($R82="","",ROUNDDOWN($AG81*($R81/$R82)/12,0))</f>
      </c>
      <c r="T81" s="250">
        <f>IF($R82="","",ROUNDDOWN(MOD($AG81*($R81/$R82),12),0))</f>
      </c>
      <c r="U81" s="252">
        <f>IF(R82="","",IF((MOD($AG81*($R81/$R82),12)-$T81)&gt;=0.5,"半",0))</f>
      </c>
      <c r="V81"/>
      <c r="Z81" s="46"/>
      <c r="AA81" s="46"/>
      <c r="AB81" s="46"/>
      <c r="AC81" s="126"/>
      <c r="AE81" s="295"/>
      <c r="AF81" s="432"/>
      <c r="AG81" s="298">
        <f>IF(OR($AE81&lt;&gt;$AE83,$AE83=""),SUMIF($AE$13:$AE$125,$AE81,$AH$13:$AH$125),"")</f>
        <v>0</v>
      </c>
      <c r="AH81" s="284" t="e">
        <f>IF(AF81=2,0,L81*12+M81+COUNTIF(N81:N81,"半")*0.5)</f>
        <v>#VALUE!</v>
      </c>
      <c r="AI81" s="476"/>
      <c r="AJ81" s="291">
        <f>IF(AI81&lt;&gt;"",VLOOKUP(AI81,$AK$13:$AL$16,2),"")</f>
      </c>
      <c r="AK81"/>
      <c r="AL81"/>
      <c r="AM81" s="40">
        <f>IF(AQ81&gt;=12,DATEDIF(BN81,BQ81,"y")+1,DATEDIF(BN81,BQ81,"y"))</f>
        <v>0</v>
      </c>
      <c r="AN81" s="40">
        <f>IF(AQ81&gt;=12,AQ81-12,AQ81)</f>
        <v>0</v>
      </c>
      <c r="AO81" s="41" t="str">
        <f>IF(AR81&lt;=15,"半",0)</f>
        <v>半</v>
      </c>
      <c r="AP81" s="37">
        <f>DATEDIF(BN81,BQ81,"y")</f>
        <v>0</v>
      </c>
      <c r="AQ81" s="38">
        <f>IF(AR81&gt;=16,DATEDIF(BN81,BQ81,"ym")+1,DATEDIF(BN81,BQ81,"ym"))</f>
        <v>0</v>
      </c>
      <c r="AR81" s="39">
        <f>DATEDIF(BN81,BQ81,"md")</f>
        <v>14</v>
      </c>
      <c r="AS81" s="40" t="e">
        <f>IF(AW81&gt;=12,DATEDIF(BN81,BR81,"y")+1,DATEDIF(BN81,BR81,"y"))</f>
        <v>#NUM!</v>
      </c>
      <c r="AT81" s="40" t="e">
        <f>IF(AW81&gt;=12,AW81-12,AW81)</f>
        <v>#NUM!</v>
      </c>
      <c r="AU81" s="41" t="e">
        <f>IF(AX81&lt;=15,"半",0)</f>
        <v>#NUM!</v>
      </c>
      <c r="AV81" s="37" t="e">
        <f>DATEDIF(BN81,BR81,"y")</f>
        <v>#NUM!</v>
      </c>
      <c r="AW81" s="38" t="e">
        <f>IF(AX81&gt;=16,DATEDIF(BN81,BR81,"ym")+1,DATEDIF(BN81,BR81,"ym"))</f>
        <v>#NUM!</v>
      </c>
      <c r="AX81" s="39" t="e">
        <f>DATEDIF(BN81,BR81,"md")</f>
        <v>#NUM!</v>
      </c>
      <c r="AY81" s="40" t="e">
        <f>IF(BC81&gt;=12,DATEDIF(BO81,BQ81,"y")+1,DATEDIF(BO81,BQ81,"y"))</f>
        <v>#NUM!</v>
      </c>
      <c r="AZ81" s="40" t="e">
        <f>IF(BC81&gt;=12,BC81-12,BC81)</f>
        <v>#NUM!</v>
      </c>
      <c r="BA81" s="41" t="e">
        <f>IF(BD81&lt;=15,"半",0)</f>
        <v>#NUM!</v>
      </c>
      <c r="BB81" s="37" t="e">
        <f>DATEDIF(BO81,BQ81,"y")</f>
        <v>#NUM!</v>
      </c>
      <c r="BC81" s="38" t="e">
        <f>IF(BD81&gt;=16,DATEDIF(BO81,BQ81,"ym")+1,DATEDIF(BO81,BQ81,"ym"))</f>
        <v>#NUM!</v>
      </c>
      <c r="BD81" s="38" t="e">
        <f>DATEDIF(BO81,BQ81,"md")</f>
        <v>#NUM!</v>
      </c>
      <c r="BE81" s="40" t="e">
        <f>IF(BI81&gt;=12,DATEDIF(BO81,BR81,"y")+1,DATEDIF(BO81,BR81,"y"))</f>
        <v>#NUM!</v>
      </c>
      <c r="BF81" s="40" t="e">
        <f>IF(BI81&gt;=12,BI81-12,BI81)</f>
        <v>#NUM!</v>
      </c>
      <c r="BG81" s="41" t="e">
        <f>IF(BJ81&lt;=15,"半",0)</f>
        <v>#NUM!</v>
      </c>
      <c r="BH81" s="37" t="e">
        <f>DATEDIF(BO81,BR81,"y")</f>
        <v>#NUM!</v>
      </c>
      <c r="BI81" s="38" t="e">
        <f>IF(BJ81&gt;=16,DATEDIF(BO81,BR81,"ym")+1,DATEDIF(BO81,BR81,"ym"))</f>
        <v>#NUM!</v>
      </c>
      <c r="BJ81" s="39" t="e">
        <f>DATEDIF(BO81,BR81,"md")</f>
        <v>#NUM!</v>
      </c>
      <c r="BK81" s="38"/>
      <c r="BL81" s="45">
        <f>IF(J82="現在",$AJ$6,J82)</f>
        <v>0</v>
      </c>
      <c r="BM81" s="38">
        <v>10</v>
      </c>
      <c r="BN81" s="47">
        <f>IF(DAY(J81)&lt;=15,J81-DAY(J81)+1,J81-DAY(J81)+16)</f>
        <v>1</v>
      </c>
      <c r="BO81" s="47">
        <f>IF(DAY(BN81)=1,BN81+15,BX81)</f>
        <v>16</v>
      </c>
      <c r="BP81" s="48"/>
      <c r="BQ81" s="116">
        <f>IF(CG81&gt;=16,CE81,IF(J82="現在",$AJ$6-CG81+15,J82-CG81+15))</f>
        <v>15</v>
      </c>
      <c r="BR81" s="49">
        <f>IF(DAY(BQ81)=15,BQ81-DAY(BQ81),BQ81-DAY(BQ81)+15)</f>
        <v>0</v>
      </c>
      <c r="BS81" s="48"/>
      <c r="BT81" s="48"/>
      <c r="BU81" s="46">
        <f>YEAR(J81)</f>
        <v>1900</v>
      </c>
      <c r="BV81" s="50">
        <f>MONTH(J81)+1</f>
        <v>2</v>
      </c>
      <c r="BW81" s="51" t="str">
        <f>CONCATENATE(BU81,"/",BV81,"/",1)</f>
        <v>1900/2/1</v>
      </c>
      <c r="BX81" s="51">
        <f t="shared" si="0"/>
        <v>32</v>
      </c>
      <c r="BY81" s="51">
        <f>BW81-1</f>
        <v>31</v>
      </c>
      <c r="BZ81" s="46">
        <f t="shared" si="1"/>
        <v>31</v>
      </c>
      <c r="CA81" s="46">
        <f>DAY(J81)</f>
        <v>0</v>
      </c>
      <c r="CB81" s="46">
        <f>YEAR(BL81)</f>
        <v>1900</v>
      </c>
      <c r="CC81" s="50">
        <f>IF(MONTH(BL81)=12,MONTH(BL81)-12+1,MONTH(BL81)+1)</f>
        <v>2</v>
      </c>
      <c r="CD81" s="51" t="str">
        <f>IF(CC81=1,CONCATENATE(CB81+1,"/",CC81,"/",1),CONCATENATE(CB81,"/",CC81,"/",1))</f>
        <v>1900/2/1</v>
      </c>
      <c r="CE81" s="51">
        <f t="shared" si="2"/>
        <v>31</v>
      </c>
      <c r="CF81" s="46">
        <f t="shared" si="3"/>
        <v>31</v>
      </c>
      <c r="CG81" s="46">
        <f>DAY(BL81)</f>
        <v>0</v>
      </c>
    </row>
    <row r="82" spans="1:83" ht="12.75" customHeight="1">
      <c r="A82" s="307"/>
      <c r="B82" s="457"/>
      <c r="C82" s="457"/>
      <c r="D82" s="457"/>
      <c r="E82" s="457"/>
      <c r="F82" s="457"/>
      <c r="G82" s="458"/>
      <c r="H82" s="2" t="s">
        <v>21</v>
      </c>
      <c r="I82" s="2"/>
      <c r="J82" s="292"/>
      <c r="K82" s="293"/>
      <c r="L82" s="306"/>
      <c r="M82" s="251"/>
      <c r="N82" s="287"/>
      <c r="O82" s="289"/>
      <c r="P82" s="251"/>
      <c r="Q82" s="300"/>
      <c r="R82" s="105"/>
      <c r="S82" s="264"/>
      <c r="T82" s="251"/>
      <c r="U82" s="253"/>
      <c r="V82"/>
      <c r="Z82" s="46"/>
      <c r="AA82" s="46"/>
      <c r="AB82" s="46"/>
      <c r="AC82" s="126"/>
      <c r="AE82" s="485"/>
      <c r="AF82" s="432"/>
      <c r="AG82" s="298"/>
      <c r="AH82" s="284"/>
      <c r="AI82" s="477"/>
      <c r="AJ82" s="165"/>
      <c r="AK82"/>
      <c r="AL82"/>
      <c r="AM82" s="59"/>
      <c r="AN82" s="59"/>
      <c r="AO82" s="60"/>
      <c r="AP82" s="37"/>
      <c r="AQ82" s="38"/>
      <c r="AR82" s="39"/>
      <c r="AS82" s="59"/>
      <c r="AT82" s="59"/>
      <c r="AU82" s="60"/>
      <c r="AV82" s="37"/>
      <c r="AW82" s="38"/>
      <c r="AX82" s="39"/>
      <c r="AY82" s="59"/>
      <c r="AZ82" s="59"/>
      <c r="BA82" s="60"/>
      <c r="BB82" s="37"/>
      <c r="BC82" s="38"/>
      <c r="BD82" s="38"/>
      <c r="BE82" s="59"/>
      <c r="BF82" s="59"/>
      <c r="BG82" s="60"/>
      <c r="BH82" s="37"/>
      <c r="BI82" s="38"/>
      <c r="BJ82" s="39"/>
      <c r="BK82" s="38"/>
      <c r="BL82" s="45"/>
      <c r="BM82" s="38"/>
      <c r="BN82" s="47"/>
      <c r="BO82" s="47"/>
      <c r="BP82" s="48"/>
      <c r="BQ82" s="49"/>
      <c r="BR82" s="49"/>
      <c r="BS82" s="48"/>
      <c r="BT82" s="48"/>
      <c r="BV82" s="50"/>
      <c r="BW82" s="51"/>
      <c r="BX82" s="51"/>
      <c r="BY82" s="51"/>
      <c r="CC82" s="50"/>
      <c r="CD82" s="51"/>
      <c r="CE82" s="51"/>
    </row>
    <row r="83" spans="1:85" ht="12.75" customHeight="1">
      <c r="A83" s="265"/>
      <c r="B83" s="475"/>
      <c r="C83" s="238"/>
      <c r="D83" s="238"/>
      <c r="E83" s="238"/>
      <c r="F83" s="238"/>
      <c r="G83" s="239"/>
      <c r="H83" s="7" t="s">
        <v>20</v>
      </c>
      <c r="I83" s="7"/>
      <c r="J83" s="304"/>
      <c r="K83" s="305"/>
      <c r="L83" s="279">
        <f>IF($J83&lt;&gt;"",IF($AI83="0-",AS83,IF($AI83="+0",AY83,IF($AI83="+-",BE83,AM83))),"")</f>
      </c>
      <c r="M83" s="250">
        <f>IF($J83&lt;&gt;"",IF($AI83="0-",AT83,IF($AI83="+0",AZ83,IF($AI83="+-",BF83,AN83))),"")</f>
      </c>
      <c r="N83" s="259">
        <f>IF($J83&lt;&gt;"",IF($AI83="0-",AU83,IF($AI83="+0",BA83,IF($AI83="+-",BG83,AO83))),"")</f>
      </c>
      <c r="O83" s="288">
        <f>IF($R84="","",ROUNDDOWN($AG83/12,0))</f>
      </c>
      <c r="P83" s="250">
        <f>IF($R84="","",ROUNDDOWN(MOD($AG83,12),0))</f>
      </c>
      <c r="Q83" s="299">
        <f>IF($R84="","",IF((MOD($AG83,12)-$P83)&gt;=0.5,"半",0))</f>
      </c>
      <c r="R83" s="104" t="s">
        <v>73</v>
      </c>
      <c r="S83" s="263">
        <f>IF($R84="","",ROUNDDOWN($AG83*($R83/$R84)/12,0))</f>
      </c>
      <c r="T83" s="250">
        <f>IF($R84="","",ROUNDDOWN(MOD($AG83*($R83/$R84),12),0))</f>
      </c>
      <c r="U83" s="252">
        <f>IF(R84="","",IF((MOD($AG83*($R83/$R84),12)-$T83)&gt;=0.5,"半",0))</f>
      </c>
      <c r="V83"/>
      <c r="Z83" s="46"/>
      <c r="AA83" s="46"/>
      <c r="AB83" s="46"/>
      <c r="AC83" s="126"/>
      <c r="AE83" s="295"/>
      <c r="AF83" s="432"/>
      <c r="AG83" s="298">
        <f>IF(OR($AE83&lt;&gt;$AE85,$AE85=""),SUMIF($AE$13:$AE$125,$AE83,$AH$13:$AH$125),"")</f>
        <v>0</v>
      </c>
      <c r="AH83" s="284" t="e">
        <f>IF(AF83=2,0,L83*12+M83+COUNTIF(N83:N83,"半")*0.5)</f>
        <v>#VALUE!</v>
      </c>
      <c r="AI83" s="476"/>
      <c r="AJ83" s="291">
        <f>IF(AI83&lt;&gt;"",VLOOKUP(AI83,$AK$13:$AL$16,2),"")</f>
      </c>
      <c r="AK83"/>
      <c r="AL83"/>
      <c r="AM83" s="40">
        <f>IF(AQ83&gt;=12,DATEDIF(BN83,BQ83,"y")+1,DATEDIF(BN83,BQ83,"y"))</f>
        <v>0</v>
      </c>
      <c r="AN83" s="40">
        <f>IF(AQ83&gt;=12,AQ83-12,AQ83)</f>
        <v>0</v>
      </c>
      <c r="AO83" s="41" t="str">
        <f>IF(AR83&lt;=15,"半",0)</f>
        <v>半</v>
      </c>
      <c r="AP83" s="37">
        <f>DATEDIF(BN83,BQ83,"y")</f>
        <v>0</v>
      </c>
      <c r="AQ83" s="38">
        <f>IF(AR83&gt;=16,DATEDIF(BN83,BQ83,"ym")+1,DATEDIF(BN83,BQ83,"ym"))</f>
        <v>0</v>
      </c>
      <c r="AR83" s="39">
        <f>DATEDIF(BN83,BQ83,"md")</f>
        <v>14</v>
      </c>
      <c r="AS83" s="40" t="e">
        <f>IF(AW83&gt;=12,DATEDIF(BN83,BR83,"y")+1,DATEDIF(BN83,BR83,"y"))</f>
        <v>#NUM!</v>
      </c>
      <c r="AT83" s="40" t="e">
        <f>IF(AW83&gt;=12,AW83-12,AW83)</f>
        <v>#NUM!</v>
      </c>
      <c r="AU83" s="41" t="e">
        <f>IF(AX83&lt;=15,"半",0)</f>
        <v>#NUM!</v>
      </c>
      <c r="AV83" s="37" t="e">
        <f>DATEDIF(BN83,BR83,"y")</f>
        <v>#NUM!</v>
      </c>
      <c r="AW83" s="38" t="e">
        <f>IF(AX83&gt;=16,DATEDIF(BN83,BR83,"ym")+1,DATEDIF(BN83,BR83,"ym"))</f>
        <v>#NUM!</v>
      </c>
      <c r="AX83" s="39" t="e">
        <f>DATEDIF(BN83,BR83,"md")</f>
        <v>#NUM!</v>
      </c>
      <c r="AY83" s="40" t="e">
        <f>IF(BC83&gt;=12,DATEDIF(BO83,BQ83,"y")+1,DATEDIF(BO83,BQ83,"y"))</f>
        <v>#NUM!</v>
      </c>
      <c r="AZ83" s="40" t="e">
        <f>IF(BC83&gt;=12,BC83-12,BC83)</f>
        <v>#NUM!</v>
      </c>
      <c r="BA83" s="41" t="e">
        <f>IF(BD83&lt;=15,"半",0)</f>
        <v>#NUM!</v>
      </c>
      <c r="BB83" s="37" t="e">
        <f>DATEDIF(BO83,BQ83,"y")</f>
        <v>#NUM!</v>
      </c>
      <c r="BC83" s="38" t="e">
        <f>IF(BD83&gt;=16,DATEDIF(BO83,BQ83,"ym")+1,DATEDIF(BO83,BQ83,"ym"))</f>
        <v>#NUM!</v>
      </c>
      <c r="BD83" s="38" t="e">
        <f>DATEDIF(BO83,BQ83,"md")</f>
        <v>#NUM!</v>
      </c>
      <c r="BE83" s="40" t="e">
        <f>IF(BI83&gt;=12,DATEDIF(BO83,BR83,"y")+1,DATEDIF(BO83,BR83,"y"))</f>
        <v>#NUM!</v>
      </c>
      <c r="BF83" s="40" t="e">
        <f>IF(BI83&gt;=12,BI83-12,BI83)</f>
        <v>#NUM!</v>
      </c>
      <c r="BG83" s="41" t="e">
        <f>IF(BJ83&lt;=15,"半",0)</f>
        <v>#NUM!</v>
      </c>
      <c r="BH83" s="37" t="e">
        <f>DATEDIF(BO83,BR83,"y")</f>
        <v>#NUM!</v>
      </c>
      <c r="BI83" s="38" t="e">
        <f>IF(BJ83&gt;=16,DATEDIF(BO83,BR83,"ym")+1,DATEDIF(BO83,BR83,"ym"))</f>
        <v>#NUM!</v>
      </c>
      <c r="BJ83" s="39" t="e">
        <f>DATEDIF(BO83,BR83,"md")</f>
        <v>#NUM!</v>
      </c>
      <c r="BK83" s="38"/>
      <c r="BL83" s="45">
        <f>IF(J84="現在",$AJ$6,J84)</f>
        <v>0</v>
      </c>
      <c r="BM83" s="38">
        <v>11</v>
      </c>
      <c r="BN83" s="47">
        <f>IF(DAY(J83)&lt;=15,J83-DAY(J83)+1,J83-DAY(J83)+16)</f>
        <v>1</v>
      </c>
      <c r="BO83" s="47">
        <f>IF(DAY(BN83)=1,BN83+15,BX83)</f>
        <v>16</v>
      </c>
      <c r="BP83" s="48"/>
      <c r="BQ83" s="116">
        <f>IF(CG83&gt;=16,CE83,IF(J84="現在",$AJ$6-CG83+15,J84-CG83+15))</f>
        <v>15</v>
      </c>
      <c r="BR83" s="49">
        <f>IF(DAY(BQ83)=15,BQ83-DAY(BQ83),BQ83-DAY(BQ83)+15)</f>
        <v>0</v>
      </c>
      <c r="BS83" s="48"/>
      <c r="BT83" s="48"/>
      <c r="BU83" s="46">
        <f>YEAR(J83)</f>
        <v>1900</v>
      </c>
      <c r="BV83" s="50">
        <f>MONTH(J83)+1</f>
        <v>2</v>
      </c>
      <c r="BW83" s="51" t="str">
        <f>CONCATENATE(BU83,"/",BV83,"/",1)</f>
        <v>1900/2/1</v>
      </c>
      <c r="BX83" s="51">
        <f t="shared" si="0"/>
        <v>32</v>
      </c>
      <c r="BY83" s="51">
        <f>BW83-1</f>
        <v>31</v>
      </c>
      <c r="BZ83" s="46">
        <f t="shared" si="1"/>
        <v>31</v>
      </c>
      <c r="CA83" s="46">
        <f>DAY(J83)</f>
        <v>0</v>
      </c>
      <c r="CB83" s="46">
        <f>YEAR(BL83)</f>
        <v>1900</v>
      </c>
      <c r="CC83" s="50">
        <f>IF(MONTH(BL83)=12,MONTH(BL83)-12+1,MONTH(BL83)+1)</f>
        <v>2</v>
      </c>
      <c r="CD83" s="51" t="str">
        <f>IF(CC83=1,CONCATENATE(CB83+1,"/",CC83,"/",1),CONCATENATE(CB83,"/",CC83,"/",1))</f>
        <v>1900/2/1</v>
      </c>
      <c r="CE83" s="51">
        <f t="shared" si="2"/>
        <v>31</v>
      </c>
      <c r="CF83" s="46">
        <f t="shared" si="3"/>
        <v>31</v>
      </c>
      <c r="CG83" s="46">
        <f>DAY(BL83)</f>
        <v>0</v>
      </c>
    </row>
    <row r="84" spans="1:83" ht="12.75" customHeight="1">
      <c r="A84" s="307"/>
      <c r="B84" s="459"/>
      <c r="C84" s="240"/>
      <c r="D84" s="240"/>
      <c r="E84" s="240"/>
      <c r="F84" s="240"/>
      <c r="G84" s="241"/>
      <c r="H84" s="2" t="s">
        <v>21</v>
      </c>
      <c r="I84" s="2"/>
      <c r="J84" s="292"/>
      <c r="K84" s="293"/>
      <c r="L84" s="306"/>
      <c r="M84" s="251"/>
      <c r="N84" s="287"/>
      <c r="O84" s="289"/>
      <c r="P84" s="251"/>
      <c r="Q84" s="300"/>
      <c r="R84" s="105"/>
      <c r="S84" s="264"/>
      <c r="T84" s="251"/>
      <c r="U84" s="253"/>
      <c r="V84"/>
      <c r="Z84" s="46"/>
      <c r="AA84" s="46"/>
      <c r="AB84" s="46"/>
      <c r="AC84" s="126" t="s">
        <v>103</v>
      </c>
      <c r="AE84" s="485"/>
      <c r="AF84" s="432"/>
      <c r="AG84" s="298"/>
      <c r="AH84" s="284"/>
      <c r="AI84" s="477"/>
      <c r="AJ84" s="165"/>
      <c r="AK84"/>
      <c r="AL84"/>
      <c r="AM84" s="59"/>
      <c r="AN84" s="59"/>
      <c r="AO84" s="60"/>
      <c r="AP84" s="37"/>
      <c r="AQ84" s="38"/>
      <c r="AR84" s="39"/>
      <c r="AS84" s="59"/>
      <c r="AT84" s="59"/>
      <c r="AU84" s="60"/>
      <c r="AV84" s="37"/>
      <c r="AW84" s="38"/>
      <c r="AX84" s="39"/>
      <c r="AY84" s="59"/>
      <c r="AZ84" s="59"/>
      <c r="BA84" s="60"/>
      <c r="BB84" s="37"/>
      <c r="BC84" s="38"/>
      <c r="BD84" s="38"/>
      <c r="BE84" s="59"/>
      <c r="BF84" s="59"/>
      <c r="BG84" s="60"/>
      <c r="BH84" s="37"/>
      <c r="BI84" s="38"/>
      <c r="BJ84" s="39"/>
      <c r="BK84" s="38"/>
      <c r="BL84" s="45"/>
      <c r="BM84" s="38"/>
      <c r="BN84" s="47"/>
      <c r="BO84" s="47"/>
      <c r="BP84" s="48"/>
      <c r="BQ84" s="49"/>
      <c r="BR84" s="49"/>
      <c r="BS84" s="48"/>
      <c r="BT84" s="48"/>
      <c r="BV84" s="50"/>
      <c r="BW84" s="51"/>
      <c r="BX84" s="51"/>
      <c r="BY84" s="51"/>
      <c r="CC84" s="50"/>
      <c r="CD84" s="51"/>
      <c r="CE84" s="51"/>
    </row>
    <row r="85" spans="1:85" ht="12.75" customHeight="1">
      <c r="A85" s="265"/>
      <c r="B85" s="475"/>
      <c r="C85" s="238"/>
      <c r="D85" s="238"/>
      <c r="E85" s="238"/>
      <c r="F85" s="238"/>
      <c r="G85" s="239"/>
      <c r="H85" s="7" t="s">
        <v>20</v>
      </c>
      <c r="I85" s="7"/>
      <c r="J85" s="304"/>
      <c r="K85" s="305"/>
      <c r="L85" s="279">
        <f>IF($J85&lt;&gt;"",IF($AI85="0-",AS85,IF($AI85="+0",AY85,IF($AI85="+-",BE85,AM85))),"")</f>
      </c>
      <c r="M85" s="250">
        <f>IF($J85&lt;&gt;"",IF($AI85="0-",AT85,IF($AI85="+0",AZ85,IF($AI85="+-",BF85,AN85))),"")</f>
      </c>
      <c r="N85" s="259">
        <f>IF($J85&lt;&gt;"",IF($AI85="0-",AU85,IF($AI85="+0",BA85,IF($AI85="+-",BG85,AO85))),"")</f>
      </c>
      <c r="O85" s="288">
        <f>IF($R86="","",ROUNDDOWN($AG85/12,0))</f>
      </c>
      <c r="P85" s="250">
        <f>IF($R86="","",ROUNDDOWN(MOD($AG85,12),0))</f>
      </c>
      <c r="Q85" s="299">
        <f>IF($R86="","",IF((MOD($AG85,12)-$P85)&gt;=0.5,"半",0))</f>
      </c>
      <c r="R85" s="104" t="s">
        <v>73</v>
      </c>
      <c r="S85" s="263">
        <f>IF($R86="","",ROUNDDOWN($AG85*($R85/$R86)/12,0))</f>
      </c>
      <c r="T85" s="250">
        <f>IF($R86="","",ROUNDDOWN(MOD($AG85*($R85/$R86),12),0))</f>
      </c>
      <c r="U85" s="252">
        <f>IF(R86="","",IF((MOD($AG85*($R85/$R86),12)-$T85)&gt;=0.5,"半",0))</f>
      </c>
      <c r="V85"/>
      <c r="Z85" s="46"/>
      <c r="AA85" s="46"/>
      <c r="AB85" s="46"/>
      <c r="AC85" s="126"/>
      <c r="AE85" s="295"/>
      <c r="AF85" s="432"/>
      <c r="AG85" s="298">
        <f>IF(OR($AE85&lt;&gt;$AE87,$AE87=""),SUMIF($AE$13:$AE$125,$AE85,$AH$13:$AH$125),"")</f>
        <v>0</v>
      </c>
      <c r="AH85" s="284" t="e">
        <f>IF(AF85=2,0,L85*12+M85+COUNTIF(N85:N85,"半")*0.5)</f>
        <v>#VALUE!</v>
      </c>
      <c r="AI85" s="476"/>
      <c r="AJ85" s="291">
        <f>IF(AI85&lt;&gt;"",VLOOKUP(AI85,$AK$13:$AL$16,2),"")</f>
      </c>
      <c r="AK85"/>
      <c r="AL85"/>
      <c r="AM85" s="40">
        <f>IF(AQ85&gt;=12,DATEDIF(BN85,BQ85,"y")+1,DATEDIF(BN85,BQ85,"y"))</f>
        <v>0</v>
      </c>
      <c r="AN85" s="40">
        <f>IF(AQ85&gt;=12,AQ85-12,AQ85)</f>
        <v>0</v>
      </c>
      <c r="AO85" s="41" t="str">
        <f>IF(AR85&lt;=15,"半",0)</f>
        <v>半</v>
      </c>
      <c r="AP85" s="37">
        <f>DATEDIF(BN85,BQ85,"y")</f>
        <v>0</v>
      </c>
      <c r="AQ85" s="38">
        <f>IF(AR85&gt;=16,DATEDIF(BN85,BQ85,"ym")+1,DATEDIF(BN85,BQ85,"ym"))</f>
        <v>0</v>
      </c>
      <c r="AR85" s="39">
        <f>DATEDIF(BN85,BQ85,"md")</f>
        <v>14</v>
      </c>
      <c r="AS85" s="40" t="e">
        <f>IF(AW85&gt;=12,DATEDIF(BN85,BR85,"y")+1,DATEDIF(BN85,BR85,"y"))</f>
        <v>#NUM!</v>
      </c>
      <c r="AT85" s="40" t="e">
        <f>IF(AW85&gt;=12,AW85-12,AW85)</f>
        <v>#NUM!</v>
      </c>
      <c r="AU85" s="41" t="e">
        <f>IF(AX85&lt;=15,"半",0)</f>
        <v>#NUM!</v>
      </c>
      <c r="AV85" s="37" t="e">
        <f>DATEDIF(BN85,BR85,"y")</f>
        <v>#NUM!</v>
      </c>
      <c r="AW85" s="38" t="e">
        <f>IF(AX85&gt;=16,DATEDIF(BN85,BR85,"ym")+1,DATEDIF(BN85,BR85,"ym"))</f>
        <v>#NUM!</v>
      </c>
      <c r="AX85" s="39" t="e">
        <f>DATEDIF(BN85,BR85,"md")</f>
        <v>#NUM!</v>
      </c>
      <c r="AY85" s="40" t="e">
        <f>IF(BC85&gt;=12,DATEDIF(BO85,BQ85,"y")+1,DATEDIF(BO85,BQ85,"y"))</f>
        <v>#NUM!</v>
      </c>
      <c r="AZ85" s="40" t="e">
        <f>IF(BC85&gt;=12,BC85-12,BC85)</f>
        <v>#NUM!</v>
      </c>
      <c r="BA85" s="41" t="e">
        <f>IF(BD85&lt;=15,"半",0)</f>
        <v>#NUM!</v>
      </c>
      <c r="BB85" s="37" t="e">
        <f>DATEDIF(BO85,BQ85,"y")</f>
        <v>#NUM!</v>
      </c>
      <c r="BC85" s="38" t="e">
        <f>IF(BD85&gt;=16,DATEDIF(BO85,BQ85,"ym")+1,DATEDIF(BO85,BQ85,"ym"))</f>
        <v>#NUM!</v>
      </c>
      <c r="BD85" s="38" t="e">
        <f>DATEDIF(BO85,BQ85,"md")</f>
        <v>#NUM!</v>
      </c>
      <c r="BE85" s="40" t="e">
        <f>IF(BI85&gt;=12,DATEDIF(BO85,BR85,"y")+1,DATEDIF(BO85,BR85,"y"))</f>
        <v>#NUM!</v>
      </c>
      <c r="BF85" s="40" t="e">
        <f>IF(BI85&gt;=12,BI85-12,BI85)</f>
        <v>#NUM!</v>
      </c>
      <c r="BG85" s="41" t="e">
        <f>IF(BJ85&lt;=15,"半",0)</f>
        <v>#NUM!</v>
      </c>
      <c r="BH85" s="37" t="e">
        <f>DATEDIF(BO85,BR85,"y")</f>
        <v>#NUM!</v>
      </c>
      <c r="BI85" s="38" t="e">
        <f>IF(BJ85&gt;=16,DATEDIF(BO85,BR85,"ym")+1,DATEDIF(BO85,BR85,"ym"))</f>
        <v>#NUM!</v>
      </c>
      <c r="BJ85" s="39" t="e">
        <f>DATEDIF(BO85,BR85,"md")</f>
        <v>#NUM!</v>
      </c>
      <c r="BK85" s="38"/>
      <c r="BL85" s="45">
        <f>IF(J86="現在",$AJ$6,J86)</f>
        <v>0</v>
      </c>
      <c r="BM85" s="38">
        <v>12</v>
      </c>
      <c r="BN85" s="47">
        <f>IF(DAY(J85)&lt;=15,J85-DAY(J85)+1,J85-DAY(J85)+16)</f>
        <v>1</v>
      </c>
      <c r="BO85" s="47">
        <f>IF(DAY(BN85)=1,BN85+15,BX85)</f>
        <v>16</v>
      </c>
      <c r="BP85" s="48"/>
      <c r="BQ85" s="116">
        <f>IF(CG85&gt;=16,CE85,IF(J86="現在",$AJ$6-CG85+15,J86-CG85+15))</f>
        <v>15</v>
      </c>
      <c r="BR85" s="49">
        <f>IF(DAY(BQ85)=15,BQ85-DAY(BQ85),BQ85-DAY(BQ85)+15)</f>
        <v>0</v>
      </c>
      <c r="BS85" s="48"/>
      <c r="BT85" s="48"/>
      <c r="BU85" s="46">
        <f>YEAR(J85)</f>
        <v>1900</v>
      </c>
      <c r="BV85" s="50">
        <f>MONTH(J85)+1</f>
        <v>2</v>
      </c>
      <c r="BW85" s="51" t="str">
        <f>CONCATENATE(BU85,"/",BV85,"/",1)</f>
        <v>1900/2/1</v>
      </c>
      <c r="BX85" s="51">
        <f t="shared" si="0"/>
        <v>32</v>
      </c>
      <c r="BY85" s="51">
        <f>BW85-1</f>
        <v>31</v>
      </c>
      <c r="BZ85" s="46">
        <f t="shared" si="1"/>
        <v>31</v>
      </c>
      <c r="CA85" s="46">
        <f>DAY(J85)</f>
        <v>0</v>
      </c>
      <c r="CB85" s="46">
        <f>YEAR(BL85)</f>
        <v>1900</v>
      </c>
      <c r="CC85" s="50">
        <f>IF(MONTH(BL85)=12,MONTH(BL85)-12+1,MONTH(BL85)+1)</f>
        <v>2</v>
      </c>
      <c r="CD85" s="51" t="str">
        <f>IF(CC85=1,CONCATENATE(CB85+1,"/",CC85,"/",1),CONCATENATE(CB85,"/",CC85,"/",1))</f>
        <v>1900/2/1</v>
      </c>
      <c r="CE85" s="51">
        <f t="shared" si="2"/>
        <v>31</v>
      </c>
      <c r="CF85" s="46">
        <f t="shared" si="3"/>
        <v>31</v>
      </c>
      <c r="CG85" s="46">
        <f>DAY(BL85)</f>
        <v>0</v>
      </c>
    </row>
    <row r="86" spans="1:83" ht="12.75" customHeight="1">
      <c r="A86" s="307"/>
      <c r="B86" s="459"/>
      <c r="C86" s="240"/>
      <c r="D86" s="240"/>
      <c r="E86" s="240"/>
      <c r="F86" s="240"/>
      <c r="G86" s="241"/>
      <c r="H86" s="2" t="s">
        <v>21</v>
      </c>
      <c r="I86" s="2"/>
      <c r="J86" s="292"/>
      <c r="K86" s="293"/>
      <c r="L86" s="306"/>
      <c r="M86" s="251"/>
      <c r="N86" s="287"/>
      <c r="O86" s="289"/>
      <c r="P86" s="251"/>
      <c r="Q86" s="300"/>
      <c r="R86" s="105"/>
      <c r="S86" s="264"/>
      <c r="T86" s="251"/>
      <c r="U86" s="253"/>
      <c r="V86"/>
      <c r="Z86" s="46"/>
      <c r="AA86" s="46"/>
      <c r="AB86" s="46"/>
      <c r="AC86" s="126"/>
      <c r="AE86" s="485"/>
      <c r="AF86" s="432"/>
      <c r="AG86" s="298"/>
      <c r="AH86" s="284"/>
      <c r="AI86" s="477"/>
      <c r="AJ86" s="165"/>
      <c r="AK86"/>
      <c r="AL86"/>
      <c r="AM86" s="59"/>
      <c r="AN86" s="59"/>
      <c r="AO86" s="60"/>
      <c r="AP86" s="37"/>
      <c r="AQ86" s="38"/>
      <c r="AR86" s="39"/>
      <c r="AS86" s="59"/>
      <c r="AT86" s="59"/>
      <c r="AU86" s="60"/>
      <c r="AV86" s="37"/>
      <c r="AW86" s="38"/>
      <c r="AX86" s="39"/>
      <c r="AY86" s="59"/>
      <c r="AZ86" s="59"/>
      <c r="BA86" s="60"/>
      <c r="BB86" s="37"/>
      <c r="BC86" s="38"/>
      <c r="BD86" s="38"/>
      <c r="BE86" s="59"/>
      <c r="BF86" s="59"/>
      <c r="BG86" s="60"/>
      <c r="BH86" s="37"/>
      <c r="BI86" s="38"/>
      <c r="BJ86" s="39"/>
      <c r="BK86" s="38"/>
      <c r="BL86" s="45"/>
      <c r="BM86" s="38"/>
      <c r="BN86" s="47"/>
      <c r="BO86" s="47"/>
      <c r="BP86" s="48"/>
      <c r="BQ86" s="49"/>
      <c r="BR86" s="49"/>
      <c r="BS86" s="48"/>
      <c r="BT86" s="48"/>
      <c r="BV86" s="50"/>
      <c r="BW86" s="51"/>
      <c r="BX86" s="51"/>
      <c r="BY86" s="51"/>
      <c r="CC86" s="50"/>
      <c r="CD86" s="51"/>
      <c r="CE86" s="51"/>
    </row>
    <row r="87" spans="1:85" ht="12.75" customHeight="1">
      <c r="A87" s="265"/>
      <c r="B87" s="475"/>
      <c r="C87" s="238"/>
      <c r="D87" s="238"/>
      <c r="E87" s="238"/>
      <c r="F87" s="238"/>
      <c r="G87" s="239"/>
      <c r="H87" s="7" t="s">
        <v>20</v>
      </c>
      <c r="I87" s="7"/>
      <c r="J87" s="304"/>
      <c r="K87" s="305"/>
      <c r="L87" s="279">
        <f>IF($J87&lt;&gt;"",IF($AI87="0-",AS87,IF($AI87="+0",AY87,IF($AI87="+-",BE87,AM87))),"")</f>
      </c>
      <c r="M87" s="250">
        <f>IF($J87&lt;&gt;"",IF($AI87="0-",AT87,IF($AI87="+0",AZ87,IF($AI87="+-",BF87,AN87))),"")</f>
      </c>
      <c r="N87" s="259">
        <f>IF($J87&lt;&gt;"",IF($AI87="0-",AU87,IF($AI87="+0",BA87,IF($AI87="+-",BG87,AO87))),"")</f>
      </c>
      <c r="O87" s="288">
        <f>IF($R88="","",ROUNDDOWN($AG87/12,0))</f>
      </c>
      <c r="P87" s="250">
        <f>IF($R88="","",ROUNDDOWN(MOD($AG87,12),0))</f>
      </c>
      <c r="Q87" s="299">
        <f>IF($R88="","",IF((MOD($AG87,12)-$P87)&gt;=0.5,"半",0))</f>
      </c>
      <c r="R87" s="104" t="s">
        <v>73</v>
      </c>
      <c r="S87" s="263">
        <f>IF($R88="","",ROUNDDOWN($AG87*($R87/$R88)/12,0))</f>
      </c>
      <c r="T87" s="250">
        <f>IF($R88="","",ROUNDDOWN(MOD($AG87*($R87/$R88),12),0))</f>
      </c>
      <c r="U87" s="252">
        <f>IF(R88="","",IF((MOD($AG87*($R87/$R88),12)-$T87)&gt;=0.5,"半",0))</f>
      </c>
      <c r="V87"/>
      <c r="Z87" s="46"/>
      <c r="AA87" s="46"/>
      <c r="AB87" s="46"/>
      <c r="AC87" s="126"/>
      <c r="AE87" s="295"/>
      <c r="AF87" s="432"/>
      <c r="AG87" s="298">
        <f>IF(OR($AE87&lt;&gt;$AE89,$AE89=""),SUMIF($AE$13:$AE$125,$AE87,$AH$13:$AH$125),"")</f>
        <v>0</v>
      </c>
      <c r="AH87" s="284" t="e">
        <f>IF(AF87=2,0,L87*12+M87+COUNTIF(N87:N87,"半")*0.5)</f>
        <v>#VALUE!</v>
      </c>
      <c r="AI87" s="476"/>
      <c r="AJ87" s="291">
        <f>IF(AI87&lt;&gt;"",VLOOKUP(AI87,$AK$13:$AL$16,2),"")</f>
      </c>
      <c r="AK87"/>
      <c r="AL87"/>
      <c r="AM87" s="40">
        <f>IF(AQ87&gt;=12,DATEDIF(BN87,BQ87,"y")+1,DATEDIF(BN87,BQ87,"y"))</f>
        <v>0</v>
      </c>
      <c r="AN87" s="40">
        <f>IF(AQ87&gt;=12,AQ87-12,AQ87)</f>
        <v>0</v>
      </c>
      <c r="AO87" s="41" t="str">
        <f>IF(AR87&lt;=15,"半",0)</f>
        <v>半</v>
      </c>
      <c r="AP87" s="37">
        <f>DATEDIF(BN87,BQ87,"y")</f>
        <v>0</v>
      </c>
      <c r="AQ87" s="38">
        <f>IF(AR87&gt;=16,DATEDIF(BN87,BQ87,"ym")+1,DATEDIF(BN87,BQ87,"ym"))</f>
        <v>0</v>
      </c>
      <c r="AR87" s="39">
        <f>DATEDIF(BN87,BQ87,"md")</f>
        <v>14</v>
      </c>
      <c r="AS87" s="40" t="e">
        <f>IF(AW87&gt;=12,DATEDIF(BN87,BR87,"y")+1,DATEDIF(BN87,BR87,"y"))</f>
        <v>#NUM!</v>
      </c>
      <c r="AT87" s="40" t="e">
        <f>IF(AW87&gt;=12,AW87-12,AW87)</f>
        <v>#NUM!</v>
      </c>
      <c r="AU87" s="41" t="e">
        <f>IF(AX87&lt;=15,"半",0)</f>
        <v>#NUM!</v>
      </c>
      <c r="AV87" s="37" t="e">
        <f>DATEDIF(BN87,BR87,"y")</f>
        <v>#NUM!</v>
      </c>
      <c r="AW87" s="38" t="e">
        <f>IF(AX87&gt;=16,DATEDIF(BN87,BR87,"ym")+1,DATEDIF(BN87,BR87,"ym"))</f>
        <v>#NUM!</v>
      </c>
      <c r="AX87" s="39" t="e">
        <f>DATEDIF(BN87,BR87,"md")</f>
        <v>#NUM!</v>
      </c>
      <c r="AY87" s="40" t="e">
        <f>IF(BC87&gt;=12,DATEDIF(BO87,BQ87,"y")+1,DATEDIF(BO87,BQ87,"y"))</f>
        <v>#NUM!</v>
      </c>
      <c r="AZ87" s="40" t="e">
        <f>IF(BC87&gt;=12,BC87-12,BC87)</f>
        <v>#NUM!</v>
      </c>
      <c r="BA87" s="41" t="e">
        <f>IF(BD87&lt;=15,"半",0)</f>
        <v>#NUM!</v>
      </c>
      <c r="BB87" s="37" t="e">
        <f>DATEDIF(BO87,BQ87,"y")</f>
        <v>#NUM!</v>
      </c>
      <c r="BC87" s="38" t="e">
        <f>IF(BD87&gt;=16,DATEDIF(BO87,BQ87,"ym")+1,DATEDIF(BO87,BQ87,"ym"))</f>
        <v>#NUM!</v>
      </c>
      <c r="BD87" s="38" t="e">
        <f>DATEDIF(BO87,BQ87,"md")</f>
        <v>#NUM!</v>
      </c>
      <c r="BE87" s="40" t="e">
        <f>IF(BI87&gt;=12,DATEDIF(BO87,BR87,"y")+1,DATEDIF(BO87,BR87,"y"))</f>
        <v>#NUM!</v>
      </c>
      <c r="BF87" s="40" t="e">
        <f>IF(BI87&gt;=12,BI87-12,BI87)</f>
        <v>#NUM!</v>
      </c>
      <c r="BG87" s="41" t="e">
        <f>IF(BJ87&lt;=15,"半",0)</f>
        <v>#NUM!</v>
      </c>
      <c r="BH87" s="37" t="e">
        <f>DATEDIF(BO87,BR87,"y")</f>
        <v>#NUM!</v>
      </c>
      <c r="BI87" s="38" t="e">
        <f>IF(BJ87&gt;=16,DATEDIF(BO87,BR87,"ym")+1,DATEDIF(BO87,BR87,"ym"))</f>
        <v>#NUM!</v>
      </c>
      <c r="BJ87" s="39" t="e">
        <f>DATEDIF(BO87,BR87,"md")</f>
        <v>#NUM!</v>
      </c>
      <c r="BK87" s="38"/>
      <c r="BL87" s="45">
        <f>IF(J88="現在",$AJ$6,J88)</f>
        <v>0</v>
      </c>
      <c r="BM87" s="38">
        <v>13</v>
      </c>
      <c r="BN87" s="47">
        <f>IF(DAY(J87)&lt;=15,J87-DAY(J87)+1,J87-DAY(J87)+16)</f>
        <v>1</v>
      </c>
      <c r="BO87" s="47">
        <f>IF(DAY(BN87)=1,BN87+15,BX87)</f>
        <v>16</v>
      </c>
      <c r="BP87" s="48"/>
      <c r="BQ87" s="116">
        <f>IF(CG87&gt;=16,CE87,IF(J88="現在",$AJ$6-CG87+15,J88-CG87+15))</f>
        <v>15</v>
      </c>
      <c r="BR87" s="49">
        <f>IF(DAY(BQ87)=15,BQ87-DAY(BQ87),BQ87-DAY(BQ87)+15)</f>
        <v>0</v>
      </c>
      <c r="BS87" s="48"/>
      <c r="BT87" s="48"/>
      <c r="BU87" s="46">
        <f>YEAR(J87)</f>
        <v>1900</v>
      </c>
      <c r="BV87" s="50">
        <f>MONTH(J87)+1</f>
        <v>2</v>
      </c>
      <c r="BW87" s="51" t="str">
        <f>CONCATENATE(BU87,"/",BV87,"/",1)</f>
        <v>1900/2/1</v>
      </c>
      <c r="BX87" s="51">
        <f t="shared" si="0"/>
        <v>32</v>
      </c>
      <c r="BY87" s="51">
        <f>BW87-1</f>
        <v>31</v>
      </c>
      <c r="BZ87" s="46">
        <f t="shared" si="1"/>
        <v>31</v>
      </c>
      <c r="CA87" s="46">
        <f>DAY(J87)</f>
        <v>0</v>
      </c>
      <c r="CB87" s="46">
        <f>YEAR(BL87)</f>
        <v>1900</v>
      </c>
      <c r="CC87" s="50">
        <f>IF(MONTH(BL87)=12,MONTH(BL87)-12+1,MONTH(BL87)+1)</f>
        <v>2</v>
      </c>
      <c r="CD87" s="51" t="str">
        <f>IF(CC87=1,CONCATENATE(CB87+1,"/",CC87,"/",1),CONCATENATE(CB87,"/",CC87,"/",1))</f>
        <v>1900/2/1</v>
      </c>
      <c r="CE87" s="51">
        <f t="shared" si="2"/>
        <v>31</v>
      </c>
      <c r="CF87" s="46">
        <f t="shared" si="3"/>
        <v>31</v>
      </c>
      <c r="CG87" s="46">
        <f>DAY(BL87)</f>
        <v>0</v>
      </c>
    </row>
    <row r="88" spans="1:83" ht="12.75" customHeight="1">
      <c r="A88" s="307"/>
      <c r="B88" s="459"/>
      <c r="C88" s="240"/>
      <c r="D88" s="240"/>
      <c r="E88" s="240"/>
      <c r="F88" s="240"/>
      <c r="G88" s="241"/>
      <c r="H88" s="2" t="s">
        <v>21</v>
      </c>
      <c r="I88" s="2"/>
      <c r="J88" s="292"/>
      <c r="K88" s="293"/>
      <c r="L88" s="306"/>
      <c r="M88" s="251"/>
      <c r="N88" s="287"/>
      <c r="O88" s="289"/>
      <c r="P88" s="251"/>
      <c r="Q88" s="300"/>
      <c r="R88" s="105"/>
      <c r="S88" s="264"/>
      <c r="T88" s="251"/>
      <c r="U88" s="253"/>
      <c r="V88"/>
      <c r="Z88" s="46"/>
      <c r="AA88" s="46"/>
      <c r="AB88" s="46"/>
      <c r="AC88" s="129"/>
      <c r="AE88" s="485"/>
      <c r="AF88" s="432"/>
      <c r="AG88" s="298"/>
      <c r="AH88" s="284"/>
      <c r="AI88" s="477"/>
      <c r="AJ88" s="165"/>
      <c r="AK88"/>
      <c r="AL88"/>
      <c r="AM88" s="59"/>
      <c r="AN88" s="59"/>
      <c r="AO88" s="60"/>
      <c r="AP88" s="37"/>
      <c r="AQ88" s="38"/>
      <c r="AR88" s="39"/>
      <c r="AS88" s="59"/>
      <c r="AT88" s="59"/>
      <c r="AU88" s="60"/>
      <c r="AV88" s="37"/>
      <c r="AW88" s="38"/>
      <c r="AX88" s="39"/>
      <c r="AY88" s="59"/>
      <c r="AZ88" s="59"/>
      <c r="BA88" s="60"/>
      <c r="BB88" s="37"/>
      <c r="BC88" s="38"/>
      <c r="BD88" s="38"/>
      <c r="BE88" s="59"/>
      <c r="BF88" s="59"/>
      <c r="BG88" s="60"/>
      <c r="BH88" s="37"/>
      <c r="BI88" s="38"/>
      <c r="BJ88" s="39"/>
      <c r="BK88" s="38"/>
      <c r="BL88" s="45"/>
      <c r="BM88" s="38"/>
      <c r="BN88" s="47"/>
      <c r="BO88" s="47"/>
      <c r="BP88" s="48"/>
      <c r="BQ88" s="49"/>
      <c r="BR88" s="49"/>
      <c r="BS88" s="48"/>
      <c r="BT88" s="48"/>
      <c r="BV88" s="50"/>
      <c r="BW88" s="51"/>
      <c r="BX88" s="51"/>
      <c r="BY88" s="51"/>
      <c r="CC88" s="50"/>
      <c r="CD88" s="51"/>
      <c r="CE88" s="51"/>
    </row>
    <row r="89" spans="1:85" ht="12.75" customHeight="1">
      <c r="A89" s="265"/>
      <c r="B89" s="475"/>
      <c r="C89" s="238"/>
      <c r="D89" s="238"/>
      <c r="E89" s="238"/>
      <c r="F89" s="238"/>
      <c r="G89" s="239"/>
      <c r="H89" s="7" t="s">
        <v>20</v>
      </c>
      <c r="I89" s="7"/>
      <c r="J89" s="304"/>
      <c r="K89" s="305"/>
      <c r="L89" s="279">
        <f>IF($J89&lt;&gt;"",IF($AI89="0-",AS89,IF($AI89="+0",AY89,IF($AI89="+-",BE89,AM89))),"")</f>
      </c>
      <c r="M89" s="250">
        <f>IF($J89&lt;&gt;"",IF($AI89="0-",AT89,IF($AI89="+0",AZ89,IF($AI89="+-",BF89,AN89))),"")</f>
      </c>
      <c r="N89" s="259">
        <f>IF($J89&lt;&gt;"",IF($AI89="0-",AU89,IF($AI89="+0",BA89,IF($AI89="+-",BG89,AO89))),"")</f>
      </c>
      <c r="O89" s="288">
        <f>IF($R90="","",ROUNDDOWN($AG89/12,0))</f>
      </c>
      <c r="P89" s="250">
        <f>IF($R90="","",ROUNDDOWN(MOD($AG89,12),0))</f>
      </c>
      <c r="Q89" s="299">
        <f>IF($R90="","",IF((MOD($AG89,12)-$P89)&gt;=0.5,"半",0))</f>
      </c>
      <c r="R89" s="104" t="s">
        <v>73</v>
      </c>
      <c r="S89" s="263">
        <f>IF($R90="","",ROUNDDOWN($AG89*($R89/$R90)/12,0))</f>
      </c>
      <c r="T89" s="250">
        <f>IF($R90="","",ROUNDDOWN(MOD($AG89*($R89/$R90),12),0))</f>
      </c>
      <c r="U89" s="252">
        <f>IF(R90="","",IF((MOD($AG89*($R89/$R90),12)-$T89)&gt;=0.5,"半",0))</f>
      </c>
      <c r="V89"/>
      <c r="Z89" s="46"/>
      <c r="AA89" s="46"/>
      <c r="AB89" s="46"/>
      <c r="AC89" s="129"/>
      <c r="AE89" s="295"/>
      <c r="AF89" s="432"/>
      <c r="AG89" s="298">
        <f>IF(OR($AE89&lt;&gt;$AE91,$AE91=""),SUMIF($AE$13:$AE$125,$AE89,$AH$13:$AH$125),"")</f>
        <v>0</v>
      </c>
      <c r="AH89" s="284" t="e">
        <f>IF(AF89=2,0,L89*12+M89+COUNTIF(N89:N89,"半")*0.5)</f>
        <v>#VALUE!</v>
      </c>
      <c r="AI89" s="476"/>
      <c r="AJ89" s="291">
        <f>IF(AI89&lt;&gt;"",VLOOKUP(AI89,$AK$13:$AL$16,2),"")</f>
      </c>
      <c r="AK89"/>
      <c r="AL89"/>
      <c r="AM89" s="40">
        <f>IF(AQ89&gt;=12,DATEDIF(BN89,BQ89,"y")+1,DATEDIF(BN89,BQ89,"y"))</f>
        <v>0</v>
      </c>
      <c r="AN89" s="40">
        <f>IF(AQ89&gt;=12,AQ89-12,AQ89)</f>
        <v>0</v>
      </c>
      <c r="AO89" s="41" t="str">
        <f>IF(AR89&lt;=15,"半",0)</f>
        <v>半</v>
      </c>
      <c r="AP89" s="37">
        <f>DATEDIF(BN89,BQ89,"y")</f>
        <v>0</v>
      </c>
      <c r="AQ89" s="38">
        <f>IF(AR89&gt;=16,DATEDIF(BN89,BQ89,"ym")+1,DATEDIF(BN89,BQ89,"ym"))</f>
        <v>0</v>
      </c>
      <c r="AR89" s="39">
        <f>DATEDIF(BN89,BQ89,"md")</f>
        <v>14</v>
      </c>
      <c r="AS89" s="40" t="e">
        <f>IF(AW89&gt;=12,DATEDIF(BN89,BR89,"y")+1,DATEDIF(BN89,BR89,"y"))</f>
        <v>#NUM!</v>
      </c>
      <c r="AT89" s="40" t="e">
        <f>IF(AW89&gt;=12,AW89-12,AW89)</f>
        <v>#NUM!</v>
      </c>
      <c r="AU89" s="41" t="e">
        <f>IF(AX89&lt;=15,"半",0)</f>
        <v>#NUM!</v>
      </c>
      <c r="AV89" s="37" t="e">
        <f>DATEDIF(BN89,BR89,"y")</f>
        <v>#NUM!</v>
      </c>
      <c r="AW89" s="38" t="e">
        <f>IF(AX89&gt;=16,DATEDIF(BN89,BR89,"ym")+1,DATEDIF(BN89,BR89,"ym"))</f>
        <v>#NUM!</v>
      </c>
      <c r="AX89" s="39" t="e">
        <f>DATEDIF(BN89,BR89,"md")</f>
        <v>#NUM!</v>
      </c>
      <c r="AY89" s="40" t="e">
        <f>IF(BC89&gt;=12,DATEDIF(BO89,BQ89,"y")+1,DATEDIF(BO89,BQ89,"y"))</f>
        <v>#NUM!</v>
      </c>
      <c r="AZ89" s="40" t="e">
        <f>IF(BC89&gt;=12,BC89-12,BC89)</f>
        <v>#NUM!</v>
      </c>
      <c r="BA89" s="41" t="e">
        <f>IF(BD89&lt;=15,"半",0)</f>
        <v>#NUM!</v>
      </c>
      <c r="BB89" s="37" t="e">
        <f>DATEDIF(BO89,BQ89,"y")</f>
        <v>#NUM!</v>
      </c>
      <c r="BC89" s="38" t="e">
        <f>IF(BD89&gt;=16,DATEDIF(BO89,BQ89,"ym")+1,DATEDIF(BO89,BQ89,"ym"))</f>
        <v>#NUM!</v>
      </c>
      <c r="BD89" s="38" t="e">
        <f>DATEDIF(BO89,BQ89,"md")</f>
        <v>#NUM!</v>
      </c>
      <c r="BE89" s="40" t="e">
        <f>IF(BI89&gt;=12,DATEDIF(BO89,BR89,"y")+1,DATEDIF(BO89,BR89,"y"))</f>
        <v>#NUM!</v>
      </c>
      <c r="BF89" s="40" t="e">
        <f>IF(BI89&gt;=12,BI89-12,BI89)</f>
        <v>#NUM!</v>
      </c>
      <c r="BG89" s="41" t="e">
        <f>IF(BJ89&lt;=15,"半",0)</f>
        <v>#NUM!</v>
      </c>
      <c r="BH89" s="37" t="e">
        <f>DATEDIF(BO89,BR89,"y")</f>
        <v>#NUM!</v>
      </c>
      <c r="BI89" s="38" t="e">
        <f>IF(BJ89&gt;=16,DATEDIF(BO89,BR89,"ym")+1,DATEDIF(BO89,BR89,"ym"))</f>
        <v>#NUM!</v>
      </c>
      <c r="BJ89" s="39" t="e">
        <f>DATEDIF(BO89,BR89,"md")</f>
        <v>#NUM!</v>
      </c>
      <c r="BK89" s="38"/>
      <c r="BL89" s="45">
        <f>IF(J90="現在",$AJ$6,J90)</f>
        <v>0</v>
      </c>
      <c r="BM89" s="38">
        <v>14</v>
      </c>
      <c r="BN89" s="47">
        <f>IF(DAY(J89)&lt;=15,J89-DAY(J89)+1,J89-DAY(J89)+16)</f>
        <v>1</v>
      </c>
      <c r="BO89" s="47">
        <f>IF(DAY(BN89)=1,BN89+15,BX89)</f>
        <v>16</v>
      </c>
      <c r="BP89" s="48"/>
      <c r="BQ89" s="116">
        <f>IF(CG89&gt;=16,CE89,IF(J90="現在",$AJ$6-CG89+15,J90-CG89+15))</f>
        <v>15</v>
      </c>
      <c r="BR89" s="49">
        <f>IF(DAY(BQ89)=15,BQ89-DAY(BQ89),BQ89-DAY(BQ89)+15)</f>
        <v>0</v>
      </c>
      <c r="BS89" s="48"/>
      <c r="BT89" s="48"/>
      <c r="BU89" s="46">
        <f>YEAR(J89)</f>
        <v>1900</v>
      </c>
      <c r="BV89" s="50">
        <f>MONTH(J89)+1</f>
        <v>2</v>
      </c>
      <c r="BW89" s="51" t="str">
        <f>CONCATENATE(BU89,"/",BV89,"/",1)</f>
        <v>1900/2/1</v>
      </c>
      <c r="BX89" s="51">
        <f t="shared" si="0"/>
        <v>32</v>
      </c>
      <c r="BY89" s="51">
        <f>BW89-1</f>
        <v>31</v>
      </c>
      <c r="BZ89" s="46">
        <f t="shared" si="1"/>
        <v>31</v>
      </c>
      <c r="CA89" s="46">
        <f>DAY(J89)</f>
        <v>0</v>
      </c>
      <c r="CB89" s="46">
        <f>YEAR(BL89)</f>
        <v>1900</v>
      </c>
      <c r="CC89" s="50">
        <f>IF(MONTH(BL89)=12,MONTH(BL89)-12+1,MONTH(BL89)+1)</f>
        <v>2</v>
      </c>
      <c r="CD89" s="51" t="str">
        <f>IF(CC89=1,CONCATENATE(CB89+1,"/",CC89,"/",1),CONCATENATE(CB89,"/",CC89,"/",1))</f>
        <v>1900/2/1</v>
      </c>
      <c r="CE89" s="51">
        <f t="shared" si="2"/>
        <v>31</v>
      </c>
      <c r="CF89" s="46">
        <f t="shared" si="3"/>
        <v>31</v>
      </c>
      <c r="CG89" s="46">
        <f>DAY(BL89)</f>
        <v>0</v>
      </c>
    </row>
    <row r="90" spans="1:83" ht="12.75" customHeight="1">
      <c r="A90" s="307"/>
      <c r="B90" s="459"/>
      <c r="C90" s="240"/>
      <c r="D90" s="240"/>
      <c r="E90" s="240"/>
      <c r="F90" s="240"/>
      <c r="G90" s="241"/>
      <c r="H90" s="2" t="s">
        <v>21</v>
      </c>
      <c r="I90" s="2"/>
      <c r="J90" s="292"/>
      <c r="K90" s="293"/>
      <c r="L90" s="306"/>
      <c r="M90" s="251"/>
      <c r="N90" s="287"/>
      <c r="O90" s="289"/>
      <c r="P90" s="251"/>
      <c r="Q90" s="300"/>
      <c r="R90" s="105"/>
      <c r="S90" s="264"/>
      <c r="T90" s="251"/>
      <c r="U90" s="253"/>
      <c r="V90"/>
      <c r="Z90" s="46"/>
      <c r="AA90" s="46"/>
      <c r="AB90" s="46"/>
      <c r="AC90" s="129"/>
      <c r="AE90" s="485"/>
      <c r="AF90" s="432"/>
      <c r="AG90" s="298"/>
      <c r="AH90" s="284"/>
      <c r="AI90" s="477"/>
      <c r="AJ90" s="165"/>
      <c r="AK90"/>
      <c r="AL90"/>
      <c r="AM90" s="59"/>
      <c r="AN90" s="59"/>
      <c r="AO90" s="60"/>
      <c r="AP90" s="37"/>
      <c r="AQ90" s="38"/>
      <c r="AR90" s="39"/>
      <c r="AS90" s="59"/>
      <c r="AT90" s="59"/>
      <c r="AU90" s="60"/>
      <c r="AV90" s="37"/>
      <c r="AW90" s="38"/>
      <c r="AX90" s="39"/>
      <c r="AY90" s="59"/>
      <c r="AZ90" s="59"/>
      <c r="BA90" s="60"/>
      <c r="BB90" s="37"/>
      <c r="BC90" s="38"/>
      <c r="BD90" s="38"/>
      <c r="BE90" s="59"/>
      <c r="BF90" s="59"/>
      <c r="BG90" s="60"/>
      <c r="BH90" s="37"/>
      <c r="BI90" s="38"/>
      <c r="BJ90" s="39"/>
      <c r="BK90" s="38"/>
      <c r="BL90" s="45"/>
      <c r="BM90" s="38"/>
      <c r="BN90" s="47"/>
      <c r="BO90" s="47"/>
      <c r="BP90" s="48"/>
      <c r="BQ90" s="49"/>
      <c r="BR90" s="49"/>
      <c r="BS90" s="48"/>
      <c r="BT90" s="48"/>
      <c r="BV90" s="50"/>
      <c r="BW90" s="51"/>
      <c r="BX90" s="51"/>
      <c r="BY90" s="51"/>
      <c r="CC90" s="50"/>
      <c r="CD90" s="51"/>
      <c r="CE90" s="51"/>
    </row>
    <row r="91" spans="1:85" ht="12.75" customHeight="1">
      <c r="A91" s="265"/>
      <c r="B91" s="475"/>
      <c r="C91" s="238"/>
      <c r="D91" s="238"/>
      <c r="E91" s="238"/>
      <c r="F91" s="238"/>
      <c r="G91" s="239"/>
      <c r="H91" s="7" t="s">
        <v>20</v>
      </c>
      <c r="I91" s="7"/>
      <c r="J91" s="304"/>
      <c r="K91" s="305"/>
      <c r="L91" s="279">
        <f>IF($J91&lt;&gt;"",IF($AI91="0-",AS91,IF($AI91="+0",AY91,IF($AI91="+-",BE91,AM91))),"")</f>
      </c>
      <c r="M91" s="250">
        <f>IF($J91&lt;&gt;"",IF($AI91="0-",AT91,IF($AI91="+0",AZ91,IF($AI91="+-",BF91,AN91))),"")</f>
      </c>
      <c r="N91" s="259">
        <f>IF($J91&lt;&gt;"",IF($AI91="0-",AU91,IF($AI91="+0",BA91,IF($AI91="+-",BG91,AO91))),"")</f>
      </c>
      <c r="O91" s="288">
        <f>IF($R92="","",ROUNDDOWN($AG91/12,0))</f>
      </c>
      <c r="P91" s="250">
        <f>IF($R92="","",ROUNDDOWN(MOD($AG91,12),0))</f>
      </c>
      <c r="Q91" s="299">
        <f>IF($R92="","",IF((MOD($AG91,12)-$P91)&gt;=0.5,"半",0))</f>
      </c>
      <c r="R91" s="104" t="s">
        <v>73</v>
      </c>
      <c r="S91" s="263">
        <f>IF($R92="","",ROUNDDOWN($AG91*($R91/$R92)/12,0))</f>
      </c>
      <c r="T91" s="250">
        <f>IF($R92="","",ROUNDDOWN(MOD($AG91*($R91/$R92),12),0))</f>
      </c>
      <c r="U91" s="252">
        <f>IF(R92="","",IF((MOD($AG91*($R91/$R92),12)-$T91)&gt;=0.5,"半",0))</f>
      </c>
      <c r="V91"/>
      <c r="Z91" s="46"/>
      <c r="AA91" s="46"/>
      <c r="AB91" s="46"/>
      <c r="AC91" s="129"/>
      <c r="AE91" s="295"/>
      <c r="AF91" s="432"/>
      <c r="AG91" s="298">
        <f>IF(OR($AE91&lt;&gt;$AE93,$AE93=""),SUMIF($AE$13:$AE$125,$AE91,$AH$13:$AH$125),"")</f>
        <v>0</v>
      </c>
      <c r="AH91" s="284" t="e">
        <f>IF(AF91=2,0,L91*12+M91+COUNTIF(N91:N91,"半")*0.5)</f>
        <v>#VALUE!</v>
      </c>
      <c r="AI91" s="476"/>
      <c r="AJ91" s="291">
        <f>IF(AI91&lt;&gt;"",VLOOKUP(AI91,$AK$13:$AL$16,2),"")</f>
      </c>
      <c r="AK91"/>
      <c r="AL91"/>
      <c r="AM91" s="40">
        <f>IF(AQ91&gt;=12,DATEDIF(BN91,BQ91,"y")+1,DATEDIF(BN91,BQ91,"y"))</f>
        <v>0</v>
      </c>
      <c r="AN91" s="40">
        <f>IF(AQ91&gt;=12,AQ91-12,AQ91)</f>
        <v>0</v>
      </c>
      <c r="AO91" s="41" t="str">
        <f>IF(AR91&lt;=15,"半",0)</f>
        <v>半</v>
      </c>
      <c r="AP91" s="37">
        <f>DATEDIF(BN91,BQ91,"y")</f>
        <v>0</v>
      </c>
      <c r="AQ91" s="38">
        <f>IF(AR91&gt;=16,DATEDIF(BN91,BQ91,"ym")+1,DATEDIF(BN91,BQ91,"ym"))</f>
        <v>0</v>
      </c>
      <c r="AR91" s="39">
        <f>DATEDIF(BN91,BQ91,"md")</f>
        <v>14</v>
      </c>
      <c r="AS91" s="40" t="e">
        <f>IF(AW91&gt;=12,DATEDIF(BN91,BR91,"y")+1,DATEDIF(BN91,BR91,"y"))</f>
        <v>#NUM!</v>
      </c>
      <c r="AT91" s="40" t="e">
        <f>IF(AW91&gt;=12,AW91-12,AW91)</f>
        <v>#NUM!</v>
      </c>
      <c r="AU91" s="41" t="e">
        <f>IF(AX91&lt;=15,"半",0)</f>
        <v>#NUM!</v>
      </c>
      <c r="AV91" s="37" t="e">
        <f>DATEDIF(BN91,BR91,"y")</f>
        <v>#NUM!</v>
      </c>
      <c r="AW91" s="38" t="e">
        <f>IF(AX91&gt;=16,DATEDIF(BN91,BR91,"ym")+1,DATEDIF(BN91,BR91,"ym"))</f>
        <v>#NUM!</v>
      </c>
      <c r="AX91" s="39" t="e">
        <f>DATEDIF(BN91,BR91,"md")</f>
        <v>#NUM!</v>
      </c>
      <c r="AY91" s="40" t="e">
        <f>IF(BC91&gt;=12,DATEDIF(BO91,BQ91,"y")+1,DATEDIF(BO91,BQ91,"y"))</f>
        <v>#NUM!</v>
      </c>
      <c r="AZ91" s="40" t="e">
        <f>IF(BC91&gt;=12,BC91-12,BC91)</f>
        <v>#NUM!</v>
      </c>
      <c r="BA91" s="41" t="e">
        <f>IF(BD91&lt;=15,"半",0)</f>
        <v>#NUM!</v>
      </c>
      <c r="BB91" s="37" t="e">
        <f>DATEDIF(BO91,BQ91,"y")</f>
        <v>#NUM!</v>
      </c>
      <c r="BC91" s="38" t="e">
        <f>IF(BD91&gt;=16,DATEDIF(BO91,BQ91,"ym")+1,DATEDIF(BO91,BQ91,"ym"))</f>
        <v>#NUM!</v>
      </c>
      <c r="BD91" s="38" t="e">
        <f>DATEDIF(BO91,BQ91,"md")</f>
        <v>#NUM!</v>
      </c>
      <c r="BE91" s="40" t="e">
        <f>IF(BI91&gt;=12,DATEDIF(BO91,BR91,"y")+1,DATEDIF(BO91,BR91,"y"))</f>
        <v>#NUM!</v>
      </c>
      <c r="BF91" s="40" t="e">
        <f>IF(BI91&gt;=12,BI91-12,BI91)</f>
        <v>#NUM!</v>
      </c>
      <c r="BG91" s="41" t="e">
        <f>IF(BJ91&lt;=15,"半",0)</f>
        <v>#NUM!</v>
      </c>
      <c r="BH91" s="37" t="e">
        <f>DATEDIF(BO91,BR91,"y")</f>
        <v>#NUM!</v>
      </c>
      <c r="BI91" s="38" t="e">
        <f>IF(BJ91&gt;=16,DATEDIF(BO91,BR91,"ym")+1,DATEDIF(BO91,BR91,"ym"))</f>
        <v>#NUM!</v>
      </c>
      <c r="BJ91" s="39" t="e">
        <f>DATEDIF(BO91,BR91,"md")</f>
        <v>#NUM!</v>
      </c>
      <c r="BK91" s="38"/>
      <c r="BL91" s="45">
        <f>IF(J92="現在",$AJ$6,J92)</f>
        <v>0</v>
      </c>
      <c r="BM91" s="38">
        <v>15</v>
      </c>
      <c r="BN91" s="47">
        <f>IF(DAY(J91)&lt;=15,J91-DAY(J91)+1,J91-DAY(J91)+16)</f>
        <v>1</v>
      </c>
      <c r="BO91" s="47">
        <f>IF(DAY(BN91)=1,BN91+15,BX91)</f>
        <v>16</v>
      </c>
      <c r="BP91" s="48"/>
      <c r="BQ91" s="116">
        <f>IF(CG91&gt;=16,CE91,IF(J92="現在",$AJ$6-CG91+15,J92-CG91+15))</f>
        <v>15</v>
      </c>
      <c r="BR91" s="49">
        <f>IF(DAY(BQ91)=15,BQ91-DAY(BQ91),BQ91-DAY(BQ91)+15)</f>
        <v>0</v>
      </c>
      <c r="BS91" s="48"/>
      <c r="BT91" s="48"/>
      <c r="BU91" s="46">
        <f>YEAR(J91)</f>
        <v>1900</v>
      </c>
      <c r="BV91" s="50">
        <f>MONTH(J91)+1</f>
        <v>2</v>
      </c>
      <c r="BW91" s="51" t="str">
        <f>CONCATENATE(BU91,"/",BV91,"/",1)</f>
        <v>1900/2/1</v>
      </c>
      <c r="BX91" s="51">
        <f t="shared" si="0"/>
        <v>32</v>
      </c>
      <c r="BY91" s="51">
        <f>BW91-1</f>
        <v>31</v>
      </c>
      <c r="BZ91" s="46">
        <f t="shared" si="1"/>
        <v>31</v>
      </c>
      <c r="CA91" s="46">
        <f>DAY(J91)</f>
        <v>0</v>
      </c>
      <c r="CB91" s="46">
        <f>YEAR(BL91)</f>
        <v>1900</v>
      </c>
      <c r="CC91" s="50">
        <f>IF(MONTH(BL91)=12,MONTH(BL91)-12+1,MONTH(BL91)+1)</f>
        <v>2</v>
      </c>
      <c r="CD91" s="51" t="str">
        <f>IF(CC91=1,CONCATENATE(CB91+1,"/",CC91,"/",1),CONCATENATE(CB91,"/",CC91,"/",1))</f>
        <v>1900/2/1</v>
      </c>
      <c r="CE91" s="51">
        <f t="shared" si="2"/>
        <v>31</v>
      </c>
      <c r="CF91" s="46">
        <f t="shared" si="3"/>
        <v>31</v>
      </c>
      <c r="CG91" s="46">
        <f>DAY(BL91)</f>
        <v>0</v>
      </c>
    </row>
    <row r="92" spans="1:83" ht="12.75" customHeight="1">
      <c r="A92" s="307"/>
      <c r="B92" s="459"/>
      <c r="C92" s="240"/>
      <c r="D92" s="240"/>
      <c r="E92" s="240"/>
      <c r="F92" s="240"/>
      <c r="G92" s="241"/>
      <c r="H92" s="2" t="s">
        <v>21</v>
      </c>
      <c r="I92" s="2"/>
      <c r="J92" s="292"/>
      <c r="K92" s="293"/>
      <c r="L92" s="306"/>
      <c r="M92" s="251"/>
      <c r="N92" s="287"/>
      <c r="O92" s="289"/>
      <c r="P92" s="251"/>
      <c r="Q92" s="300"/>
      <c r="R92" s="105"/>
      <c r="S92" s="264"/>
      <c r="T92" s="251"/>
      <c r="U92" s="253"/>
      <c r="V92"/>
      <c r="Z92" s="46"/>
      <c r="AA92" s="46"/>
      <c r="AB92" s="46"/>
      <c r="AC92" s="129"/>
      <c r="AE92" s="485"/>
      <c r="AF92" s="432"/>
      <c r="AG92" s="298"/>
      <c r="AH92" s="284"/>
      <c r="AI92" s="477"/>
      <c r="AJ92" s="165"/>
      <c r="AK92"/>
      <c r="AL92"/>
      <c r="AM92" s="59"/>
      <c r="AN92" s="59"/>
      <c r="AO92" s="60"/>
      <c r="AP92" s="37"/>
      <c r="AQ92" s="38"/>
      <c r="AR92" s="39"/>
      <c r="AS92" s="59"/>
      <c r="AT92" s="59"/>
      <c r="AU92" s="60"/>
      <c r="AV92" s="37"/>
      <c r="AW92" s="38"/>
      <c r="AX92" s="39"/>
      <c r="AY92" s="59"/>
      <c r="AZ92" s="59"/>
      <c r="BA92" s="60"/>
      <c r="BB92" s="37"/>
      <c r="BC92" s="38"/>
      <c r="BD92" s="38"/>
      <c r="BE92" s="59"/>
      <c r="BF92" s="59"/>
      <c r="BG92" s="60"/>
      <c r="BH92" s="37"/>
      <c r="BI92" s="38"/>
      <c r="BJ92" s="39"/>
      <c r="BK92" s="38"/>
      <c r="BL92" s="45"/>
      <c r="BM92" s="38"/>
      <c r="BN92" s="47"/>
      <c r="BO92" s="47"/>
      <c r="BP92" s="48"/>
      <c r="BQ92" s="49"/>
      <c r="BR92" s="49"/>
      <c r="BS92" s="48"/>
      <c r="BT92" s="48"/>
      <c r="BV92" s="50"/>
      <c r="BW92" s="51"/>
      <c r="BX92" s="51"/>
      <c r="BY92" s="51"/>
      <c r="CC92" s="50"/>
      <c r="CD92" s="51"/>
      <c r="CE92" s="51"/>
    </row>
    <row r="93" spans="1:85" ht="12.75" customHeight="1">
      <c r="A93" s="265"/>
      <c r="B93" s="475"/>
      <c r="C93" s="238"/>
      <c r="D93" s="238"/>
      <c r="E93" s="238"/>
      <c r="F93" s="238"/>
      <c r="G93" s="239"/>
      <c r="H93" s="7" t="s">
        <v>20</v>
      </c>
      <c r="I93" s="7"/>
      <c r="J93" s="304"/>
      <c r="K93" s="305"/>
      <c r="L93" s="279">
        <f>IF($J93&lt;&gt;"",IF($AI93="0-",AS93,IF($AI93="+0",AY93,IF($AI93="+-",BE93,AM93))),"")</f>
      </c>
      <c r="M93" s="250">
        <f>IF($J93&lt;&gt;"",IF($AI93="0-",AT93,IF($AI93="+0",AZ93,IF($AI93="+-",BF93,AN93))),"")</f>
      </c>
      <c r="N93" s="259">
        <f>IF($J93&lt;&gt;"",IF($AI93="0-",AU93,IF($AI93="+0",BA93,IF($AI93="+-",BG93,AO93))),"")</f>
      </c>
      <c r="O93" s="288">
        <f>IF($R94="","",ROUNDDOWN($AG93/12,0))</f>
      </c>
      <c r="P93" s="250">
        <f>IF($R94="","",ROUNDDOWN(MOD($AG93,12),0))</f>
      </c>
      <c r="Q93" s="299">
        <f>IF($R94="","",IF((MOD($AG93,12)-$P93)&gt;=0.5,"半",0))</f>
      </c>
      <c r="R93" s="104" t="s">
        <v>73</v>
      </c>
      <c r="S93" s="263">
        <f>IF($R94="","",ROUNDDOWN($AG93*($R93/$R94)/12,0))</f>
      </c>
      <c r="T93" s="250">
        <f>IF($R94="","",ROUNDDOWN(MOD($AG93*($R93/$R94),12),0))</f>
      </c>
      <c r="U93" s="252">
        <f>IF(R94="","",IF((MOD($AG93*($R93/$R94),12)-$T93)&gt;=0.5,"半",0))</f>
      </c>
      <c r="V93"/>
      <c r="Z93" s="46"/>
      <c r="AA93" s="46"/>
      <c r="AB93" s="46"/>
      <c r="AC93" s="129"/>
      <c r="AE93" s="295"/>
      <c r="AF93" s="432"/>
      <c r="AG93" s="298">
        <f>IF(OR($AE93&lt;&gt;$AE95,$AE95=""),SUMIF($AE$13:$AE$125,$AE93,$AH$13:$AH$125),"")</f>
        <v>0</v>
      </c>
      <c r="AH93" s="284" t="e">
        <f>IF(AF93=2,0,L93*12+M93+COUNTIF(N93:N93,"半")*0.5)</f>
        <v>#VALUE!</v>
      </c>
      <c r="AI93" s="476"/>
      <c r="AJ93" s="291">
        <f>IF(AI93&lt;&gt;"",VLOOKUP(AI93,$AK$13:$AL$16,2),"")</f>
      </c>
      <c r="AK93"/>
      <c r="AL93"/>
      <c r="AM93" s="40">
        <f>IF(AQ93&gt;=12,DATEDIF(BN93,BQ93,"y")+1,DATEDIF(BN93,BQ93,"y"))</f>
        <v>0</v>
      </c>
      <c r="AN93" s="40">
        <f>IF(AQ93&gt;=12,AQ93-12,AQ93)</f>
        <v>0</v>
      </c>
      <c r="AO93" s="41" t="str">
        <f>IF(AR93&lt;=15,"半",0)</f>
        <v>半</v>
      </c>
      <c r="AP93" s="37">
        <f>DATEDIF(BN93,BQ93,"y")</f>
        <v>0</v>
      </c>
      <c r="AQ93" s="38">
        <f>IF(AR93&gt;=16,DATEDIF(BN93,BQ93,"ym")+1,DATEDIF(BN93,BQ93,"ym"))</f>
        <v>0</v>
      </c>
      <c r="AR93" s="39">
        <f>DATEDIF(BN93,BQ93,"md")</f>
        <v>14</v>
      </c>
      <c r="AS93" s="40" t="e">
        <f>IF(AW93&gt;=12,DATEDIF(BN93,BR93,"y")+1,DATEDIF(BN93,BR93,"y"))</f>
        <v>#NUM!</v>
      </c>
      <c r="AT93" s="40" t="e">
        <f>IF(AW93&gt;=12,AW93-12,AW93)</f>
        <v>#NUM!</v>
      </c>
      <c r="AU93" s="41" t="e">
        <f>IF(AX93&lt;=15,"半",0)</f>
        <v>#NUM!</v>
      </c>
      <c r="AV93" s="37" t="e">
        <f>DATEDIF(BN93,BR93,"y")</f>
        <v>#NUM!</v>
      </c>
      <c r="AW93" s="38" t="e">
        <f>IF(AX93&gt;=16,DATEDIF(BN93,BR93,"ym")+1,DATEDIF(BN93,BR93,"ym"))</f>
        <v>#NUM!</v>
      </c>
      <c r="AX93" s="39" t="e">
        <f>DATEDIF(BN93,BR93,"md")</f>
        <v>#NUM!</v>
      </c>
      <c r="AY93" s="40" t="e">
        <f>IF(BC93&gt;=12,DATEDIF(BO93,BQ93,"y")+1,DATEDIF(BO93,BQ93,"y"))</f>
        <v>#NUM!</v>
      </c>
      <c r="AZ93" s="40" t="e">
        <f>IF(BC93&gt;=12,BC93-12,BC93)</f>
        <v>#NUM!</v>
      </c>
      <c r="BA93" s="41" t="e">
        <f>IF(BD93&lt;=15,"半",0)</f>
        <v>#NUM!</v>
      </c>
      <c r="BB93" s="37" t="e">
        <f>DATEDIF(BO93,BQ93,"y")</f>
        <v>#NUM!</v>
      </c>
      <c r="BC93" s="38" t="e">
        <f>IF(BD93&gt;=16,DATEDIF(BO93,BQ93,"ym")+1,DATEDIF(BO93,BQ93,"ym"))</f>
        <v>#NUM!</v>
      </c>
      <c r="BD93" s="38" t="e">
        <f>DATEDIF(BO93,BQ93,"md")</f>
        <v>#NUM!</v>
      </c>
      <c r="BE93" s="40" t="e">
        <f>IF(BI93&gt;=12,DATEDIF(BO93,BR93,"y")+1,DATEDIF(BO93,BR93,"y"))</f>
        <v>#NUM!</v>
      </c>
      <c r="BF93" s="40" t="e">
        <f>IF(BI93&gt;=12,BI93-12,BI93)</f>
        <v>#NUM!</v>
      </c>
      <c r="BG93" s="41" t="e">
        <f>IF(BJ93&lt;=15,"半",0)</f>
        <v>#NUM!</v>
      </c>
      <c r="BH93" s="37" t="e">
        <f>DATEDIF(BO93,BR93,"y")</f>
        <v>#NUM!</v>
      </c>
      <c r="BI93" s="38" t="e">
        <f>IF(BJ93&gt;=16,DATEDIF(BO93,BR93,"ym")+1,DATEDIF(BO93,BR93,"ym"))</f>
        <v>#NUM!</v>
      </c>
      <c r="BJ93" s="39" t="e">
        <f>DATEDIF(BO93,BR93,"md")</f>
        <v>#NUM!</v>
      </c>
      <c r="BK93" s="38"/>
      <c r="BL93" s="45">
        <f>IF(J94="現在",$AJ$6,J94)</f>
        <v>0</v>
      </c>
      <c r="BM93" s="38">
        <v>16</v>
      </c>
      <c r="BN93" s="47">
        <f>IF(DAY(J93)&lt;=15,J93-DAY(J93)+1,J93-DAY(J93)+16)</f>
        <v>1</v>
      </c>
      <c r="BO93" s="47">
        <f>IF(DAY(BN93)=1,BN93+15,BX93)</f>
        <v>16</v>
      </c>
      <c r="BP93" s="48"/>
      <c r="BQ93" s="116">
        <f>IF(CG93&gt;=16,CE93,IF(J94="現在",$AJ$6-CG93+15,J94-CG93+15))</f>
        <v>15</v>
      </c>
      <c r="BR93" s="49">
        <f>IF(DAY(BQ93)=15,BQ93-DAY(BQ93),BQ93-DAY(BQ93)+15)</f>
        <v>0</v>
      </c>
      <c r="BS93" s="48"/>
      <c r="BT93" s="48"/>
      <c r="BU93" s="46">
        <f>YEAR(J93)</f>
        <v>1900</v>
      </c>
      <c r="BV93" s="50">
        <f>MONTH(J93)+1</f>
        <v>2</v>
      </c>
      <c r="BW93" s="51" t="str">
        <f>CONCATENATE(BU93,"/",BV93,"/",1)</f>
        <v>1900/2/1</v>
      </c>
      <c r="BX93" s="51">
        <f t="shared" si="0"/>
        <v>32</v>
      </c>
      <c r="BY93" s="51">
        <f>BW93-1</f>
        <v>31</v>
      </c>
      <c r="BZ93" s="46">
        <f t="shared" si="1"/>
        <v>31</v>
      </c>
      <c r="CA93" s="46">
        <f>DAY(J93)</f>
        <v>0</v>
      </c>
      <c r="CB93" s="46">
        <f>YEAR(BL93)</f>
        <v>1900</v>
      </c>
      <c r="CC93" s="50">
        <f>IF(MONTH(BL93)=12,MONTH(BL93)-12+1,MONTH(BL93)+1)</f>
        <v>2</v>
      </c>
      <c r="CD93" s="51" t="str">
        <f>IF(CC93=1,CONCATENATE(CB93+1,"/",CC93,"/",1),CONCATENATE(CB93,"/",CC93,"/",1))</f>
        <v>1900/2/1</v>
      </c>
      <c r="CE93" s="51">
        <f t="shared" si="2"/>
        <v>31</v>
      </c>
      <c r="CF93" s="46">
        <f t="shared" si="3"/>
        <v>31</v>
      </c>
      <c r="CG93" s="46">
        <f>DAY(BL93)</f>
        <v>0</v>
      </c>
    </row>
    <row r="94" spans="1:83" ht="12.75" customHeight="1">
      <c r="A94" s="307"/>
      <c r="B94" s="459"/>
      <c r="C94" s="240"/>
      <c r="D94" s="240"/>
      <c r="E94" s="240"/>
      <c r="F94" s="240"/>
      <c r="G94" s="241"/>
      <c r="H94" s="2" t="s">
        <v>21</v>
      </c>
      <c r="I94" s="2"/>
      <c r="J94" s="292"/>
      <c r="K94" s="293"/>
      <c r="L94" s="306"/>
      <c r="M94" s="251"/>
      <c r="N94" s="287"/>
      <c r="O94" s="289"/>
      <c r="P94" s="251"/>
      <c r="Q94" s="300"/>
      <c r="R94" s="105"/>
      <c r="S94" s="264"/>
      <c r="T94" s="251"/>
      <c r="U94" s="253"/>
      <c r="V94"/>
      <c r="W94" s="128"/>
      <c r="X94" s="128"/>
      <c r="Y94" s="128"/>
      <c r="Z94" s="127"/>
      <c r="AA94" s="127"/>
      <c r="AB94" s="128"/>
      <c r="AC94" s="129"/>
      <c r="AE94" s="485"/>
      <c r="AF94" s="432"/>
      <c r="AG94" s="298"/>
      <c r="AH94" s="284"/>
      <c r="AI94" s="477"/>
      <c r="AJ94" s="165"/>
      <c r="AK94"/>
      <c r="AL94"/>
      <c r="AM94" s="59"/>
      <c r="AN94" s="59"/>
      <c r="AO94" s="60"/>
      <c r="AP94" s="37"/>
      <c r="AQ94" s="38"/>
      <c r="AR94" s="39"/>
      <c r="AS94" s="59"/>
      <c r="AT94" s="59"/>
      <c r="AU94" s="60"/>
      <c r="AV94" s="37"/>
      <c r="AW94" s="38"/>
      <c r="AX94" s="39"/>
      <c r="AY94" s="59"/>
      <c r="AZ94" s="59"/>
      <c r="BA94" s="60"/>
      <c r="BB94" s="37"/>
      <c r="BC94" s="38"/>
      <c r="BD94" s="38"/>
      <c r="BE94" s="59"/>
      <c r="BF94" s="59"/>
      <c r="BG94" s="60"/>
      <c r="BH94" s="37"/>
      <c r="BI94" s="38"/>
      <c r="BJ94" s="39"/>
      <c r="BK94" s="38"/>
      <c r="BL94" s="45"/>
      <c r="BM94" s="38"/>
      <c r="BN94" s="47"/>
      <c r="BO94" s="47"/>
      <c r="BP94" s="48"/>
      <c r="BQ94" s="49"/>
      <c r="BR94" s="49"/>
      <c r="BS94" s="48"/>
      <c r="BT94" s="48"/>
      <c r="BV94" s="50"/>
      <c r="BW94" s="51"/>
      <c r="BX94" s="51"/>
      <c r="BY94" s="51"/>
      <c r="CC94" s="50"/>
      <c r="CD94" s="51"/>
      <c r="CE94" s="51"/>
    </row>
    <row r="95" spans="1:85" ht="12.75" customHeight="1">
      <c r="A95" s="265"/>
      <c r="B95" s="475"/>
      <c r="C95" s="238"/>
      <c r="D95" s="238"/>
      <c r="E95" s="238"/>
      <c r="F95" s="238"/>
      <c r="G95" s="239"/>
      <c r="H95" s="7" t="s">
        <v>20</v>
      </c>
      <c r="I95" s="7"/>
      <c r="J95" s="304"/>
      <c r="K95" s="305"/>
      <c r="L95" s="279">
        <f>IF($J95&lt;&gt;"",IF($AI95="0-",AS95,IF($AI95="+0",AY95,IF($AI95="+-",BE95,AM95))),"")</f>
      </c>
      <c r="M95" s="250">
        <f>IF($J95&lt;&gt;"",IF($AI95="0-",AT95,IF($AI95="+0",AZ95,IF($AI95="+-",BF95,AN95))),"")</f>
      </c>
      <c r="N95" s="259">
        <f>IF($J95&lt;&gt;"",IF($AI95="0-",AU95,IF($AI95="+0",BA95,IF($AI95="+-",BG95,AO95))),"")</f>
      </c>
      <c r="O95" s="288">
        <f>IF($R96="","",ROUNDDOWN($AG95/12,0))</f>
      </c>
      <c r="P95" s="250">
        <f>IF($R96="","",ROUNDDOWN(MOD($AG95,12),0))</f>
      </c>
      <c r="Q95" s="299">
        <f>IF($R96="","",IF((MOD($AG95,12)-$P95)&gt;=0.5,"半",0))</f>
      </c>
      <c r="R95" s="104" t="s">
        <v>73</v>
      </c>
      <c r="S95" s="263">
        <f>IF($R96="","",ROUNDDOWN($AG95*($R95/$R96)/12,0))</f>
      </c>
      <c r="T95" s="250">
        <f>IF($R96="","",ROUNDDOWN(MOD($AG95*($R95/$R96),12),0))</f>
      </c>
      <c r="U95" s="252">
        <f>IF(R96="","",IF((MOD($AG95*($R95/$R96),12)-$T95)&gt;=0.5,"半",0))</f>
      </c>
      <c r="V95"/>
      <c r="W95" s="128"/>
      <c r="X95" s="128"/>
      <c r="Y95" s="128"/>
      <c r="Z95" s="127"/>
      <c r="AA95" s="127"/>
      <c r="AB95" s="128"/>
      <c r="AC95" s="129"/>
      <c r="AE95" s="295"/>
      <c r="AF95" s="432"/>
      <c r="AG95" s="298">
        <f>IF(OR($AE95&lt;&gt;$AE97,$AE97=""),SUMIF($AE$13:$AE$125,$AE95,$AH$13:$AH$125),"")</f>
        <v>0</v>
      </c>
      <c r="AH95" s="284" t="e">
        <f>IF(AF95=2,0,L95*12+M95+COUNTIF(N95:N95,"半")*0.5)</f>
        <v>#VALUE!</v>
      </c>
      <c r="AI95" s="476"/>
      <c r="AJ95" s="291">
        <f>IF(AI95&lt;&gt;"",VLOOKUP(AI95,$AK$13:$AL$16,2),"")</f>
      </c>
      <c r="AK95"/>
      <c r="AL95"/>
      <c r="AM95" s="40">
        <f>IF(AQ95&gt;=12,DATEDIF(BN95,BQ95,"y")+1,DATEDIF(BN95,BQ95,"y"))</f>
        <v>0</v>
      </c>
      <c r="AN95" s="40">
        <f>IF(AQ95&gt;=12,AQ95-12,AQ95)</f>
        <v>0</v>
      </c>
      <c r="AO95" s="41" t="str">
        <f>IF(AR95&lt;=15,"半",0)</f>
        <v>半</v>
      </c>
      <c r="AP95" s="37">
        <f>DATEDIF(BN95,BQ95,"y")</f>
        <v>0</v>
      </c>
      <c r="AQ95" s="38">
        <f>IF(AR95&gt;=16,DATEDIF(BN95,BQ95,"ym")+1,DATEDIF(BN95,BQ95,"ym"))</f>
        <v>0</v>
      </c>
      <c r="AR95" s="39">
        <f>DATEDIF(BN95,BQ95,"md")</f>
        <v>14</v>
      </c>
      <c r="AS95" s="40" t="e">
        <f>IF(AW95&gt;=12,DATEDIF(BN95,BR95,"y")+1,DATEDIF(BN95,BR95,"y"))</f>
        <v>#NUM!</v>
      </c>
      <c r="AT95" s="40" t="e">
        <f>IF(AW95&gt;=12,AW95-12,AW95)</f>
        <v>#NUM!</v>
      </c>
      <c r="AU95" s="41" t="e">
        <f>IF(AX95&lt;=15,"半",0)</f>
        <v>#NUM!</v>
      </c>
      <c r="AV95" s="37" t="e">
        <f>DATEDIF(BN95,BR95,"y")</f>
        <v>#NUM!</v>
      </c>
      <c r="AW95" s="38" t="e">
        <f>IF(AX95&gt;=16,DATEDIF(BN95,BR95,"ym")+1,DATEDIF(BN95,BR95,"ym"))</f>
        <v>#NUM!</v>
      </c>
      <c r="AX95" s="39" t="e">
        <f>DATEDIF(BN95,BR95,"md")</f>
        <v>#NUM!</v>
      </c>
      <c r="AY95" s="40" t="e">
        <f>IF(BC95&gt;=12,DATEDIF(BO95,BQ95,"y")+1,DATEDIF(BO95,BQ95,"y"))</f>
        <v>#NUM!</v>
      </c>
      <c r="AZ95" s="40" t="e">
        <f>IF(BC95&gt;=12,BC95-12,BC95)</f>
        <v>#NUM!</v>
      </c>
      <c r="BA95" s="41" t="e">
        <f>IF(BD95&lt;=15,"半",0)</f>
        <v>#NUM!</v>
      </c>
      <c r="BB95" s="37" t="e">
        <f>DATEDIF(BO95,BQ95,"y")</f>
        <v>#NUM!</v>
      </c>
      <c r="BC95" s="38" t="e">
        <f>IF(BD95&gt;=16,DATEDIF(BO95,BQ95,"ym")+1,DATEDIF(BO95,BQ95,"ym"))</f>
        <v>#NUM!</v>
      </c>
      <c r="BD95" s="38" t="e">
        <f>DATEDIF(BO95,BQ95,"md")</f>
        <v>#NUM!</v>
      </c>
      <c r="BE95" s="40" t="e">
        <f>IF(BI95&gt;=12,DATEDIF(BO95,BR95,"y")+1,DATEDIF(BO95,BR95,"y"))</f>
        <v>#NUM!</v>
      </c>
      <c r="BF95" s="40" t="e">
        <f>IF(BI95&gt;=12,BI95-12,BI95)</f>
        <v>#NUM!</v>
      </c>
      <c r="BG95" s="41" t="e">
        <f>IF(BJ95&lt;=15,"半",0)</f>
        <v>#NUM!</v>
      </c>
      <c r="BH95" s="37" t="e">
        <f>DATEDIF(BO95,BR95,"y")</f>
        <v>#NUM!</v>
      </c>
      <c r="BI95" s="38" t="e">
        <f>IF(BJ95&gt;=16,DATEDIF(BO95,BR95,"ym")+1,DATEDIF(BO95,BR95,"ym"))</f>
        <v>#NUM!</v>
      </c>
      <c r="BJ95" s="39" t="e">
        <f>DATEDIF(BO95,BR95,"md")</f>
        <v>#NUM!</v>
      </c>
      <c r="BK95" s="38"/>
      <c r="BL95" s="45">
        <f>IF(J96="現在",$AJ$6,J96)</f>
        <v>0</v>
      </c>
      <c r="BM95" s="38">
        <v>17</v>
      </c>
      <c r="BN95" s="47">
        <f>IF(DAY(J95)&lt;=15,J95-DAY(J95)+1,J95-DAY(J95)+16)</f>
        <v>1</v>
      </c>
      <c r="BO95" s="47">
        <f>IF(DAY(BN95)=1,BN95+15,BX95)</f>
        <v>16</v>
      </c>
      <c r="BP95" s="48"/>
      <c r="BQ95" s="116">
        <f>IF(CG95&gt;=16,CE95,IF(J96="現在",$AJ$6-CG95+15,J96-CG95+15))</f>
        <v>15</v>
      </c>
      <c r="BR95" s="49">
        <f>IF(DAY(BQ95)=15,BQ95-DAY(BQ95),BQ95-DAY(BQ95)+15)</f>
        <v>0</v>
      </c>
      <c r="BS95" s="48"/>
      <c r="BT95" s="48"/>
      <c r="BU95" s="46">
        <f>YEAR(J95)</f>
        <v>1900</v>
      </c>
      <c r="BV95" s="50">
        <f>MONTH(J95)+1</f>
        <v>2</v>
      </c>
      <c r="BW95" s="51" t="str">
        <f>CONCATENATE(BU95,"/",BV95,"/",1)</f>
        <v>1900/2/1</v>
      </c>
      <c r="BX95" s="51">
        <f t="shared" si="0"/>
        <v>32</v>
      </c>
      <c r="BY95" s="51">
        <f>BW95-1</f>
        <v>31</v>
      </c>
      <c r="BZ95" s="46">
        <f t="shared" si="1"/>
        <v>31</v>
      </c>
      <c r="CA95" s="46">
        <f>DAY(J95)</f>
        <v>0</v>
      </c>
      <c r="CB95" s="46">
        <f>YEAR(BL95)</f>
        <v>1900</v>
      </c>
      <c r="CC95" s="50">
        <f>IF(MONTH(BL95)=12,MONTH(BL95)-12+1,MONTH(BL95)+1)</f>
        <v>2</v>
      </c>
      <c r="CD95" s="51" t="str">
        <f>IF(CC95=1,CONCATENATE(CB95+1,"/",CC95,"/",1),CONCATENATE(CB95,"/",CC95,"/",1))</f>
        <v>1900/2/1</v>
      </c>
      <c r="CE95" s="51">
        <f t="shared" si="2"/>
        <v>31</v>
      </c>
      <c r="CF95" s="46">
        <f t="shared" si="3"/>
        <v>31</v>
      </c>
      <c r="CG95" s="46">
        <f>DAY(BL95)</f>
        <v>0</v>
      </c>
    </row>
    <row r="96" spans="1:83" ht="12.75" customHeight="1">
      <c r="A96" s="290"/>
      <c r="B96" s="459"/>
      <c r="C96" s="240"/>
      <c r="D96" s="240"/>
      <c r="E96" s="240"/>
      <c r="F96" s="240"/>
      <c r="G96" s="241"/>
      <c r="H96" s="2" t="s">
        <v>21</v>
      </c>
      <c r="I96" s="2"/>
      <c r="J96" s="292"/>
      <c r="K96" s="293"/>
      <c r="L96" s="306"/>
      <c r="M96" s="251"/>
      <c r="N96" s="287"/>
      <c r="O96" s="289"/>
      <c r="P96" s="251"/>
      <c r="Q96" s="300"/>
      <c r="R96" s="105"/>
      <c r="S96" s="264"/>
      <c r="T96" s="251"/>
      <c r="U96" s="253"/>
      <c r="V96"/>
      <c r="W96" s="128"/>
      <c r="X96" s="128"/>
      <c r="Y96" s="128"/>
      <c r="Z96" s="127"/>
      <c r="AA96" s="127"/>
      <c r="AB96" s="128"/>
      <c r="AC96" s="129"/>
      <c r="AE96" s="485"/>
      <c r="AF96" s="432"/>
      <c r="AG96" s="298"/>
      <c r="AH96" s="284"/>
      <c r="AI96" s="477"/>
      <c r="AJ96" s="165"/>
      <c r="AK96"/>
      <c r="AL96"/>
      <c r="AM96" s="59"/>
      <c r="AN96" s="59"/>
      <c r="AO96" s="60"/>
      <c r="AP96" s="37"/>
      <c r="AQ96" s="38"/>
      <c r="AR96" s="39"/>
      <c r="AS96" s="59"/>
      <c r="AT96" s="59"/>
      <c r="AU96" s="60"/>
      <c r="AV96" s="37"/>
      <c r="AW96" s="38"/>
      <c r="AX96" s="39"/>
      <c r="AY96" s="59"/>
      <c r="AZ96" s="59"/>
      <c r="BA96" s="60"/>
      <c r="BB96" s="37"/>
      <c r="BC96" s="38"/>
      <c r="BD96" s="38"/>
      <c r="BE96" s="59"/>
      <c r="BF96" s="59"/>
      <c r="BG96" s="60"/>
      <c r="BH96" s="37"/>
      <c r="BI96" s="38"/>
      <c r="BJ96" s="39"/>
      <c r="BK96" s="38"/>
      <c r="BL96" s="45"/>
      <c r="BM96" s="38"/>
      <c r="BN96" s="47"/>
      <c r="BO96" s="47"/>
      <c r="BP96" s="48"/>
      <c r="BQ96" s="49"/>
      <c r="BR96" s="49"/>
      <c r="BS96" s="48"/>
      <c r="BT96" s="48"/>
      <c r="BV96" s="50"/>
      <c r="BW96" s="51"/>
      <c r="BX96" s="51"/>
      <c r="BY96" s="51"/>
      <c r="CC96" s="50"/>
      <c r="CD96" s="51"/>
      <c r="CE96" s="51"/>
    </row>
    <row r="97" spans="1:85" ht="12.75" customHeight="1">
      <c r="A97" s="307"/>
      <c r="B97" s="486"/>
      <c r="C97" s="487"/>
      <c r="D97" s="487"/>
      <c r="E97" s="487"/>
      <c r="F97" s="487"/>
      <c r="G97" s="488"/>
      <c r="H97" s="3" t="s">
        <v>20</v>
      </c>
      <c r="I97" s="74"/>
      <c r="J97" s="304"/>
      <c r="K97" s="305"/>
      <c r="L97" s="279">
        <f>IF($J97&lt;&gt;"",IF($AI97="0-",AS97,IF($AI97="+0",AY97,IF($AI97="+-",BE97,AM97))),"")</f>
      </c>
      <c r="M97" s="250">
        <f>IF($J97&lt;&gt;"",IF($AI97="0-",AT97,IF($AI97="+0",AZ97,IF($AI97="+-",BF97,AN97))),"")</f>
      </c>
      <c r="N97" s="259">
        <f>IF($J97&lt;&gt;"",IF($AI97="0-",AU97,IF($AI97="+0",BA97,IF($AI97="+-",BG97,AO97))),"")</f>
      </c>
      <c r="O97" s="288">
        <f>IF($R98="","",ROUNDDOWN($AG97/12,0))</f>
      </c>
      <c r="P97" s="250">
        <f>IF($R98="","",ROUNDDOWN(MOD($AG97,12),0))</f>
      </c>
      <c r="Q97" s="299">
        <f>IF($R98="","",IF((MOD($AG97,12)-$P97)&gt;=0.5,"半",0))</f>
      </c>
      <c r="R97" s="104" t="s">
        <v>73</v>
      </c>
      <c r="S97" s="263">
        <f>IF($R98="","",ROUNDDOWN($AG97*($R97/$R98)/12,0))</f>
      </c>
      <c r="T97" s="250">
        <f>IF($R98="","",ROUNDDOWN(MOD($AG97*($R97/$R98),12),0))</f>
      </c>
      <c r="U97" s="252">
        <f>IF(R98="","",IF((MOD($AG97*($R97/$R98),12)-$T97)&gt;=0.5,"半",0))</f>
      </c>
      <c r="V97"/>
      <c r="W97" s="125"/>
      <c r="X97" s="125"/>
      <c r="Y97" s="125"/>
      <c r="Z97" s="4"/>
      <c r="AA97" s="4"/>
      <c r="AB97" s="125"/>
      <c r="AC97" s="126"/>
      <c r="AE97" s="295"/>
      <c r="AF97" s="432"/>
      <c r="AG97" s="298">
        <f>IF(OR($AE97&lt;&gt;$AE99,$AE99=""),SUMIF($AE$13:$AE$125,$AE97,$AH$13:$AH$125),"")</f>
        <v>0</v>
      </c>
      <c r="AH97" s="284" t="e">
        <f>IF(AF97=2,0,L97*12+M97+COUNTIF(N97:N97,"半")*0.5)</f>
        <v>#VALUE!</v>
      </c>
      <c r="AI97" s="476"/>
      <c r="AJ97" s="291">
        <f>IF(AI97&lt;&gt;"",VLOOKUP(AI97,$AK$13:$AL$16,2),"")</f>
      </c>
      <c r="AK97"/>
      <c r="AL97"/>
      <c r="AM97" s="40">
        <f>IF(AQ97&gt;=12,DATEDIF(BN97,BQ97,"y")+1,DATEDIF(BN97,BQ97,"y"))</f>
        <v>0</v>
      </c>
      <c r="AN97" s="40">
        <f>IF(AQ97&gt;=12,AQ97-12,AQ97)</f>
        <v>0</v>
      </c>
      <c r="AO97" s="41" t="str">
        <f>IF(AR97&lt;=15,"半",0)</f>
        <v>半</v>
      </c>
      <c r="AP97" s="37">
        <f>DATEDIF(BN97,BQ97,"y")</f>
        <v>0</v>
      </c>
      <c r="AQ97" s="38">
        <f>IF(AR97&gt;=16,DATEDIF(BN97,BQ97,"ym")+1,DATEDIF(BN97,BQ97,"ym"))</f>
        <v>0</v>
      </c>
      <c r="AR97" s="39">
        <f>DATEDIF(BN97,BQ97,"md")</f>
        <v>14</v>
      </c>
      <c r="AS97" s="40" t="e">
        <f>IF(AW97&gt;=12,DATEDIF(BN97,BR97,"y")+1,DATEDIF(BN97,BR97,"y"))</f>
        <v>#NUM!</v>
      </c>
      <c r="AT97" s="40" t="e">
        <f>IF(AW97&gt;=12,AW97-12,AW97)</f>
        <v>#NUM!</v>
      </c>
      <c r="AU97" s="41" t="e">
        <f>IF(AX97&lt;=15,"半",0)</f>
        <v>#NUM!</v>
      </c>
      <c r="AV97" s="37" t="e">
        <f>DATEDIF(BN97,BR97,"y")</f>
        <v>#NUM!</v>
      </c>
      <c r="AW97" s="38" t="e">
        <f>IF(AX97&gt;=16,DATEDIF(BN97,BR97,"ym")+1,DATEDIF(BN97,BR97,"ym"))</f>
        <v>#NUM!</v>
      </c>
      <c r="AX97" s="39" t="e">
        <f>DATEDIF(BN97,BR97,"md")</f>
        <v>#NUM!</v>
      </c>
      <c r="AY97" s="40" t="e">
        <f>IF(BC97&gt;=12,DATEDIF(BO97,BQ97,"y")+1,DATEDIF(BO97,BQ97,"y"))</f>
        <v>#NUM!</v>
      </c>
      <c r="AZ97" s="40" t="e">
        <f>IF(BC97&gt;=12,BC97-12,BC97)</f>
        <v>#NUM!</v>
      </c>
      <c r="BA97" s="41" t="e">
        <f>IF(BD97&lt;=15,"半",0)</f>
        <v>#NUM!</v>
      </c>
      <c r="BB97" s="37" t="e">
        <f>DATEDIF(BO97,BQ97,"y")</f>
        <v>#NUM!</v>
      </c>
      <c r="BC97" s="38" t="e">
        <f>IF(BD97&gt;=16,DATEDIF(BO97,BQ97,"ym")+1,DATEDIF(BO97,BQ97,"ym"))</f>
        <v>#NUM!</v>
      </c>
      <c r="BD97" s="38" t="e">
        <f>DATEDIF(BO97,BQ97,"md")</f>
        <v>#NUM!</v>
      </c>
      <c r="BE97" s="40" t="e">
        <f>IF(BI97&gt;=12,DATEDIF(BO97,BR97,"y")+1,DATEDIF(BO97,BR97,"y"))</f>
        <v>#NUM!</v>
      </c>
      <c r="BF97" s="40" t="e">
        <f>IF(BI97&gt;=12,BI97-12,BI97)</f>
        <v>#NUM!</v>
      </c>
      <c r="BG97" s="41" t="e">
        <f>IF(BJ97&lt;=15,"半",0)</f>
        <v>#NUM!</v>
      </c>
      <c r="BH97" s="37" t="e">
        <f>DATEDIF(BO97,BR97,"y")</f>
        <v>#NUM!</v>
      </c>
      <c r="BI97" s="38" t="e">
        <f>IF(BJ97&gt;=16,DATEDIF(BO97,BR97,"ym")+1,DATEDIF(BO97,BR97,"ym"))</f>
        <v>#NUM!</v>
      </c>
      <c r="BJ97" s="39" t="e">
        <f>DATEDIF(BO97,BR97,"md")</f>
        <v>#NUM!</v>
      </c>
      <c r="BK97" s="38"/>
      <c r="BL97" s="45">
        <f>IF(J98="現在",$AJ$6,J98)</f>
        <v>0</v>
      </c>
      <c r="BM97" s="38">
        <v>9</v>
      </c>
      <c r="BN97" s="47">
        <f>IF(DAY(J97)&lt;=15,J97-DAY(J97)+1,J97-DAY(J97)+16)</f>
        <v>1</v>
      </c>
      <c r="BO97" s="47">
        <f>IF(DAY(BN97)=1,BN97+15,BX97)</f>
        <v>16</v>
      </c>
      <c r="BP97" s="48"/>
      <c r="BQ97" s="116">
        <f>IF(CG97&gt;=16,CE97,IF(J98="現在",$AJ$6-CG97+15,J98-CG97+15))</f>
        <v>15</v>
      </c>
      <c r="BR97" s="49">
        <f>IF(DAY(BQ97)=15,BQ97-DAY(BQ97),BQ97-DAY(BQ97)+15)</f>
        <v>0</v>
      </c>
      <c r="BS97" s="48"/>
      <c r="BT97" s="48"/>
      <c r="BU97" s="46">
        <f>YEAR(J97)</f>
        <v>1900</v>
      </c>
      <c r="BV97" s="50">
        <f>MONTH(J97)+1</f>
        <v>2</v>
      </c>
      <c r="BW97" s="51" t="str">
        <f>CONCATENATE(BU97,"/",BV97,"/",1)</f>
        <v>1900/2/1</v>
      </c>
      <c r="BX97" s="51">
        <f t="shared" si="0"/>
        <v>32</v>
      </c>
      <c r="BY97" s="51">
        <f>BW97-1</f>
        <v>31</v>
      </c>
      <c r="BZ97" s="46">
        <f t="shared" si="1"/>
        <v>31</v>
      </c>
      <c r="CA97" s="46">
        <f>DAY(J97)</f>
        <v>0</v>
      </c>
      <c r="CB97" s="46">
        <f>YEAR(BL97)</f>
        <v>1900</v>
      </c>
      <c r="CC97" s="50">
        <f>IF(MONTH(BL97)=12,MONTH(BL97)-12+1,MONTH(BL97)+1)</f>
        <v>2</v>
      </c>
      <c r="CD97" s="51" t="str">
        <f>IF(CC97=1,CONCATENATE(CB97+1,"/",CC97,"/",1),CONCATENATE(CB97,"/",CC97,"/",1))</f>
        <v>1900/2/1</v>
      </c>
      <c r="CE97" s="51">
        <f t="shared" si="2"/>
        <v>31</v>
      </c>
      <c r="CF97" s="46">
        <f t="shared" si="3"/>
        <v>31</v>
      </c>
      <c r="CG97" s="46">
        <f>DAY(BL97)</f>
        <v>0</v>
      </c>
    </row>
    <row r="98" spans="1:83" ht="12.75" customHeight="1">
      <c r="A98" s="307"/>
      <c r="B98" s="459"/>
      <c r="C98" s="240"/>
      <c r="D98" s="240"/>
      <c r="E98" s="240"/>
      <c r="F98" s="240"/>
      <c r="G98" s="241"/>
      <c r="H98" s="2" t="s">
        <v>21</v>
      </c>
      <c r="I98" s="2"/>
      <c r="J98" s="292"/>
      <c r="K98" s="293"/>
      <c r="L98" s="306"/>
      <c r="M98" s="251"/>
      <c r="N98" s="287"/>
      <c r="O98" s="289"/>
      <c r="P98" s="251"/>
      <c r="Q98" s="300"/>
      <c r="R98" s="105"/>
      <c r="S98" s="264"/>
      <c r="T98" s="251"/>
      <c r="U98" s="253"/>
      <c r="V98"/>
      <c r="W98" s="125"/>
      <c r="X98" s="125"/>
      <c r="Y98" s="125"/>
      <c r="Z98" s="4"/>
      <c r="AA98" s="4"/>
      <c r="AB98" s="125"/>
      <c r="AC98" s="126"/>
      <c r="AE98" s="485"/>
      <c r="AF98" s="432"/>
      <c r="AG98" s="298"/>
      <c r="AH98" s="284"/>
      <c r="AI98" s="477"/>
      <c r="AJ98" s="165"/>
      <c r="AK98"/>
      <c r="AL98"/>
      <c r="AM98" s="59"/>
      <c r="AN98" s="59"/>
      <c r="AO98" s="60"/>
      <c r="AP98" s="37"/>
      <c r="AQ98" s="38"/>
      <c r="AR98" s="39"/>
      <c r="AS98" s="59"/>
      <c r="AT98" s="59"/>
      <c r="AU98" s="60"/>
      <c r="AV98" s="37"/>
      <c r="AW98" s="38"/>
      <c r="AX98" s="39"/>
      <c r="AY98" s="59"/>
      <c r="AZ98" s="59"/>
      <c r="BA98" s="60"/>
      <c r="BB98" s="37"/>
      <c r="BC98" s="38"/>
      <c r="BD98" s="38"/>
      <c r="BE98" s="59"/>
      <c r="BF98" s="59"/>
      <c r="BG98" s="60"/>
      <c r="BH98" s="37"/>
      <c r="BI98" s="38"/>
      <c r="BJ98" s="39"/>
      <c r="BK98" s="38"/>
      <c r="BL98" s="45"/>
      <c r="BM98" s="38"/>
      <c r="BN98" s="47"/>
      <c r="BO98" s="47"/>
      <c r="BP98" s="48"/>
      <c r="BQ98" s="49"/>
      <c r="BR98" s="49"/>
      <c r="BS98" s="48"/>
      <c r="BT98" s="48"/>
      <c r="BV98" s="50"/>
      <c r="BW98" s="51"/>
      <c r="BX98" s="51"/>
      <c r="BY98" s="51"/>
      <c r="CC98" s="50"/>
      <c r="CD98" s="51"/>
      <c r="CE98" s="51"/>
    </row>
    <row r="99" spans="1:85" ht="12.75" customHeight="1">
      <c r="A99" s="265"/>
      <c r="B99" s="434"/>
      <c r="C99" s="455"/>
      <c r="D99" s="455"/>
      <c r="E99" s="455"/>
      <c r="F99" s="455"/>
      <c r="G99" s="456"/>
      <c r="H99" s="1" t="s">
        <v>20</v>
      </c>
      <c r="I99" s="7"/>
      <c r="J99" s="304"/>
      <c r="K99" s="305"/>
      <c r="L99" s="279">
        <f>IF($J99&lt;&gt;"",IF($AI99="0-",AS99,IF($AI99="+0",AY99,IF($AI99="+-",BE99,AM99))),"")</f>
      </c>
      <c r="M99" s="250">
        <f>IF($J99&lt;&gt;"",IF($AI99="0-",AT99,IF($AI99="+0",AZ99,IF($AI99="+-",BF99,AN99))),"")</f>
      </c>
      <c r="N99" s="259">
        <f>IF($J99&lt;&gt;"",IF($AI99="0-",AU99,IF($AI99="+0",BA99,IF($AI99="+-",BG99,AO99))),"")</f>
      </c>
      <c r="O99" s="288">
        <f>IF($R100="","",ROUNDDOWN($AG99/12,0))</f>
      </c>
      <c r="P99" s="250">
        <f>IF($R100="","",ROUNDDOWN(MOD($AG99,12),0))</f>
      </c>
      <c r="Q99" s="299">
        <f>IF($R100="","",IF((MOD($AG99,12)-$P99)&gt;=0.5,"半",0))</f>
      </c>
      <c r="R99" s="104" t="s">
        <v>73</v>
      </c>
      <c r="S99" s="263">
        <f>IF($R100="","",ROUNDDOWN($AG99*($R99/$R100)/12,0))</f>
      </c>
      <c r="T99" s="250">
        <f>IF($R100="","",ROUNDDOWN(MOD($AG99*($R99/$R100),12),0))</f>
      </c>
      <c r="U99" s="252">
        <f>IF(R100="","",IF((MOD($AG99*($R99/$R100),12)-$T99)&gt;=0.5,"半",0))</f>
      </c>
      <c r="V99"/>
      <c r="W99" s="125"/>
      <c r="X99" s="125"/>
      <c r="Y99" s="125"/>
      <c r="Z99" s="4"/>
      <c r="AA99" s="4"/>
      <c r="AB99" s="125"/>
      <c r="AC99" s="126"/>
      <c r="AE99" s="295"/>
      <c r="AF99" s="432"/>
      <c r="AG99" s="298">
        <f>IF(OR($AE99&lt;&gt;$AE101,$AE101=""),SUMIF($AE$13:$AE$125,$AE99,$AH$13:$AH$125),"")</f>
        <v>0</v>
      </c>
      <c r="AH99" s="284" t="e">
        <f>IF(AF99=2,0,L99*12+M99+COUNTIF(N99:N99,"半")*0.5)</f>
        <v>#VALUE!</v>
      </c>
      <c r="AI99" s="285"/>
      <c r="AJ99" s="291">
        <f>IF(AI99&lt;&gt;"",VLOOKUP(AI99,$AK$13:$AL$16,2),"")</f>
      </c>
      <c r="AK99"/>
      <c r="AL99"/>
      <c r="AM99" s="40">
        <f>IF(AQ99&gt;=12,DATEDIF(BN99,BQ99,"y")+1,DATEDIF(BN99,BQ99,"y"))</f>
        <v>0</v>
      </c>
      <c r="AN99" s="40">
        <f>IF(AQ99&gt;=12,AQ99-12,AQ99)</f>
        <v>0</v>
      </c>
      <c r="AO99" s="41" t="str">
        <f>IF(AR99&lt;=15,"半",0)</f>
        <v>半</v>
      </c>
      <c r="AP99" s="37">
        <f>DATEDIF(BN99,BQ99,"y")</f>
        <v>0</v>
      </c>
      <c r="AQ99" s="38">
        <f>IF(AR99&gt;=16,DATEDIF(BN99,BQ99,"ym")+1,DATEDIF(BN99,BQ99,"ym"))</f>
        <v>0</v>
      </c>
      <c r="AR99" s="39">
        <f>DATEDIF(BN99,BQ99,"md")</f>
        <v>14</v>
      </c>
      <c r="AS99" s="40" t="e">
        <f>IF(AW99&gt;=12,DATEDIF(BN99,BR99,"y")+1,DATEDIF(BN99,BR99,"y"))</f>
        <v>#NUM!</v>
      </c>
      <c r="AT99" s="40" t="e">
        <f>IF(AW99&gt;=12,AW99-12,AW99)</f>
        <v>#NUM!</v>
      </c>
      <c r="AU99" s="41" t="e">
        <f>IF(AX99&lt;=15,"半",0)</f>
        <v>#NUM!</v>
      </c>
      <c r="AV99" s="37" t="e">
        <f>DATEDIF(BN99,BR99,"y")</f>
        <v>#NUM!</v>
      </c>
      <c r="AW99" s="38" t="e">
        <f>IF(AX99&gt;=16,DATEDIF(BN99,BR99,"ym")+1,DATEDIF(BN99,BR99,"ym"))</f>
        <v>#NUM!</v>
      </c>
      <c r="AX99" s="39" t="e">
        <f>DATEDIF(BN99,BR99,"md")</f>
        <v>#NUM!</v>
      </c>
      <c r="AY99" s="40" t="e">
        <f>IF(BC99&gt;=12,DATEDIF(BO99,BQ99,"y")+1,DATEDIF(BO99,BQ99,"y"))</f>
        <v>#NUM!</v>
      </c>
      <c r="AZ99" s="40" t="e">
        <f>IF(BC99&gt;=12,BC99-12,BC99)</f>
        <v>#NUM!</v>
      </c>
      <c r="BA99" s="41" t="e">
        <f>IF(BD99&lt;=15,"半",0)</f>
        <v>#NUM!</v>
      </c>
      <c r="BB99" s="37" t="e">
        <f>DATEDIF(BO99,BQ99,"y")</f>
        <v>#NUM!</v>
      </c>
      <c r="BC99" s="38" t="e">
        <f>IF(BD99&gt;=16,DATEDIF(BO99,BQ99,"ym")+1,DATEDIF(BO99,BQ99,"ym"))</f>
        <v>#NUM!</v>
      </c>
      <c r="BD99" s="38" t="e">
        <f>DATEDIF(BO99,BQ99,"md")</f>
        <v>#NUM!</v>
      </c>
      <c r="BE99" s="40" t="e">
        <f>IF(BI99&gt;=12,DATEDIF(BO99,BR99,"y")+1,DATEDIF(BO99,BR99,"y"))</f>
        <v>#NUM!</v>
      </c>
      <c r="BF99" s="40" t="e">
        <f>IF(BI99&gt;=12,BI99-12,BI99)</f>
        <v>#NUM!</v>
      </c>
      <c r="BG99" s="41" t="e">
        <f>IF(BJ99&lt;=15,"半",0)</f>
        <v>#NUM!</v>
      </c>
      <c r="BH99" s="37" t="e">
        <f>DATEDIF(BO99,BR99,"y")</f>
        <v>#NUM!</v>
      </c>
      <c r="BI99" s="38" t="e">
        <f>IF(BJ99&gt;=16,DATEDIF(BO99,BR99,"ym")+1,DATEDIF(BO99,BR99,"ym"))</f>
        <v>#NUM!</v>
      </c>
      <c r="BJ99" s="39" t="e">
        <f>DATEDIF(BO99,BR99,"md")</f>
        <v>#NUM!</v>
      </c>
      <c r="BK99" s="38"/>
      <c r="BL99" s="45">
        <f>IF(J100="現在",$AJ$6,J100)</f>
        <v>0</v>
      </c>
      <c r="BM99" s="38">
        <v>10</v>
      </c>
      <c r="BN99" s="47">
        <f>IF(DAY(J99)&lt;=15,J99-DAY(J99)+1,J99-DAY(J99)+16)</f>
        <v>1</v>
      </c>
      <c r="BO99" s="47">
        <f>IF(DAY(BN99)=1,BN99+15,BX99)</f>
        <v>16</v>
      </c>
      <c r="BP99" s="48"/>
      <c r="BQ99" s="116">
        <f>IF(CG99&gt;=16,CE99,IF(J100="現在",$AJ$6-CG99+15,J100-CG99+15))</f>
        <v>15</v>
      </c>
      <c r="BR99" s="49">
        <f>IF(DAY(BQ99)=15,BQ99-DAY(BQ99),BQ99-DAY(BQ99)+15)</f>
        <v>0</v>
      </c>
      <c r="BS99" s="48"/>
      <c r="BT99" s="48"/>
      <c r="BU99" s="46">
        <f>YEAR(J99)</f>
        <v>1900</v>
      </c>
      <c r="BV99" s="50">
        <f>MONTH(J99)+1</f>
        <v>2</v>
      </c>
      <c r="BW99" s="51" t="str">
        <f>CONCATENATE(BU99,"/",BV99,"/",1)</f>
        <v>1900/2/1</v>
      </c>
      <c r="BX99" s="51">
        <f t="shared" si="0"/>
        <v>32</v>
      </c>
      <c r="BY99" s="51">
        <f>BW99-1</f>
        <v>31</v>
      </c>
      <c r="BZ99" s="46">
        <f t="shared" si="1"/>
        <v>31</v>
      </c>
      <c r="CA99" s="46">
        <f>DAY(J99)</f>
        <v>0</v>
      </c>
      <c r="CB99" s="46">
        <f>YEAR(BL99)</f>
        <v>1900</v>
      </c>
      <c r="CC99" s="50">
        <f>IF(MONTH(BL99)=12,MONTH(BL99)-12+1,MONTH(BL99)+1)</f>
        <v>2</v>
      </c>
      <c r="CD99" s="51" t="str">
        <f>IF(CC99=1,CONCATENATE(CB99+1,"/",CC99,"/",1),CONCATENATE(CB99,"/",CC99,"/",1))</f>
        <v>1900/2/1</v>
      </c>
      <c r="CE99" s="51">
        <f t="shared" si="2"/>
        <v>31</v>
      </c>
      <c r="CF99" s="46">
        <f t="shared" si="3"/>
        <v>31</v>
      </c>
      <c r="CG99" s="46">
        <f>DAY(BL99)</f>
        <v>0</v>
      </c>
    </row>
    <row r="100" spans="1:83" ht="12.75" customHeight="1">
      <c r="A100" s="307"/>
      <c r="B100" s="457"/>
      <c r="C100" s="457"/>
      <c r="D100" s="457"/>
      <c r="E100" s="457"/>
      <c r="F100" s="457"/>
      <c r="G100" s="458"/>
      <c r="H100" s="2" t="s">
        <v>21</v>
      </c>
      <c r="I100" s="2"/>
      <c r="J100" s="292"/>
      <c r="K100" s="293"/>
      <c r="L100" s="306"/>
      <c r="M100" s="251"/>
      <c r="N100" s="287"/>
      <c r="O100" s="289"/>
      <c r="P100" s="251"/>
      <c r="Q100" s="300"/>
      <c r="R100" s="105"/>
      <c r="S100" s="264"/>
      <c r="T100" s="251"/>
      <c r="U100" s="253"/>
      <c r="V100"/>
      <c r="W100" s="125"/>
      <c r="X100" s="125"/>
      <c r="Y100" s="125"/>
      <c r="Z100" s="4"/>
      <c r="AA100" s="4"/>
      <c r="AB100" s="125"/>
      <c r="AC100" s="126"/>
      <c r="AE100" s="485"/>
      <c r="AF100" s="432"/>
      <c r="AG100" s="298"/>
      <c r="AH100" s="284"/>
      <c r="AI100" s="286"/>
      <c r="AJ100" s="165"/>
      <c r="AK100"/>
      <c r="AL100"/>
      <c r="AM100" s="59"/>
      <c r="AN100" s="59"/>
      <c r="AO100" s="60"/>
      <c r="AP100" s="37"/>
      <c r="AQ100" s="38"/>
      <c r="AR100" s="39"/>
      <c r="AS100" s="59"/>
      <c r="AT100" s="59"/>
      <c r="AU100" s="60"/>
      <c r="AV100" s="37"/>
      <c r="AW100" s="38"/>
      <c r="AX100" s="39"/>
      <c r="AY100" s="59"/>
      <c r="AZ100" s="59"/>
      <c r="BA100" s="60"/>
      <c r="BB100" s="37"/>
      <c r="BC100" s="38"/>
      <c r="BD100" s="38"/>
      <c r="BE100" s="59"/>
      <c r="BF100" s="59"/>
      <c r="BG100" s="60"/>
      <c r="BH100" s="37"/>
      <c r="BI100" s="38"/>
      <c r="BJ100" s="39"/>
      <c r="BK100" s="38"/>
      <c r="BL100" s="45"/>
      <c r="BM100" s="38"/>
      <c r="BN100" s="47"/>
      <c r="BO100" s="47"/>
      <c r="BP100" s="48"/>
      <c r="BQ100" s="49"/>
      <c r="BR100" s="49"/>
      <c r="BS100" s="48"/>
      <c r="BT100" s="48"/>
      <c r="BV100" s="50"/>
      <c r="BW100" s="51"/>
      <c r="BX100" s="51"/>
      <c r="BY100" s="51"/>
      <c r="CC100" s="50"/>
      <c r="CD100" s="51"/>
      <c r="CE100" s="51"/>
    </row>
    <row r="101" spans="1:85" ht="12.75" customHeight="1">
      <c r="A101" s="265"/>
      <c r="B101" s="475"/>
      <c r="C101" s="238"/>
      <c r="D101" s="238"/>
      <c r="E101" s="238"/>
      <c r="F101" s="238"/>
      <c r="G101" s="239"/>
      <c r="H101" s="7" t="s">
        <v>20</v>
      </c>
      <c r="I101" s="7"/>
      <c r="J101" s="304"/>
      <c r="K101" s="305"/>
      <c r="L101" s="279">
        <f>IF($J101&lt;&gt;"",IF($AI101="0-",AS101,IF($AI101="+0",AY101,IF($AI101="+-",BE101,AM101))),"")</f>
      </c>
      <c r="M101" s="250">
        <f>IF($J101&lt;&gt;"",IF($AI101="0-",AT101,IF($AI101="+0",AZ101,IF($AI101="+-",BF101,AN101))),"")</f>
      </c>
      <c r="N101" s="259">
        <f>IF($J101&lt;&gt;"",IF($AI101="0-",AU101,IF($AI101="+0",BA101,IF($AI101="+-",BG101,AO101))),"")</f>
      </c>
      <c r="O101" s="288">
        <f>IF($R102="","",ROUNDDOWN($AG101/12,0))</f>
      </c>
      <c r="P101" s="250">
        <f>IF($R102="","",ROUNDDOWN(MOD($AG101,12),0))</f>
      </c>
      <c r="Q101" s="299">
        <f>IF($R102="","",IF((MOD($AG101,12)-$P101)&gt;=0.5,"半",0))</f>
      </c>
      <c r="R101" s="104" t="s">
        <v>73</v>
      </c>
      <c r="S101" s="263">
        <f>IF($R102="","",ROUNDDOWN($AG101*($R101/$R102)/12,0))</f>
      </c>
      <c r="T101" s="250">
        <f>IF($R102="","",ROUNDDOWN(MOD($AG101*($R101/$R102),12),0))</f>
      </c>
      <c r="U101" s="252">
        <f>IF(R102="","",IF((MOD($AG101*($R101/$R102),12)-$T101)&gt;=0.5,"半",0))</f>
      </c>
      <c r="V101"/>
      <c r="W101" s="125"/>
      <c r="X101" s="125"/>
      <c r="Y101" s="125"/>
      <c r="Z101" s="4"/>
      <c r="AA101" s="4"/>
      <c r="AB101" s="125"/>
      <c r="AC101" s="126"/>
      <c r="AE101" s="294"/>
      <c r="AF101" s="432"/>
      <c r="AG101" s="298">
        <f>IF(OR($AE101&lt;&gt;$AE103,$AE103=""),SUMIF($AE$13:$AE$125,$AE101,$AH$13:$AH$125),"")</f>
        <v>0</v>
      </c>
      <c r="AH101" s="284" t="e">
        <f>IF(AF101=2,0,L101*12+M101+COUNTIF(N101:N101,"半")*0.5)</f>
        <v>#VALUE!</v>
      </c>
      <c r="AI101" s="285"/>
      <c r="AJ101" s="291">
        <f>IF(AI101&lt;&gt;"",VLOOKUP(AI101,$AK$13:$AL$16,2),"")</f>
      </c>
      <c r="AK101"/>
      <c r="AL101"/>
      <c r="AM101" s="40">
        <f>IF(AQ101&gt;=12,DATEDIF(BN101,BQ101,"y")+1,DATEDIF(BN101,BQ101,"y"))</f>
        <v>0</v>
      </c>
      <c r="AN101" s="40">
        <f>IF(AQ101&gt;=12,AQ101-12,AQ101)</f>
        <v>0</v>
      </c>
      <c r="AO101" s="41" t="str">
        <f>IF(AR101&lt;=15,"半",0)</f>
        <v>半</v>
      </c>
      <c r="AP101" s="37">
        <f>DATEDIF(BN101,BQ101,"y")</f>
        <v>0</v>
      </c>
      <c r="AQ101" s="38">
        <f>IF(AR101&gt;=16,DATEDIF(BN101,BQ101,"ym")+1,DATEDIF(BN101,BQ101,"ym"))</f>
        <v>0</v>
      </c>
      <c r="AR101" s="39">
        <f>DATEDIF(BN101,BQ101,"md")</f>
        <v>14</v>
      </c>
      <c r="AS101" s="40" t="e">
        <f>IF(AW101&gt;=12,DATEDIF(BN101,BR101,"y")+1,DATEDIF(BN101,BR101,"y"))</f>
        <v>#NUM!</v>
      </c>
      <c r="AT101" s="40" t="e">
        <f>IF(AW101&gt;=12,AW101-12,AW101)</f>
        <v>#NUM!</v>
      </c>
      <c r="AU101" s="41" t="e">
        <f>IF(AX101&lt;=15,"半",0)</f>
        <v>#NUM!</v>
      </c>
      <c r="AV101" s="37" t="e">
        <f>DATEDIF(BN101,BR101,"y")</f>
        <v>#NUM!</v>
      </c>
      <c r="AW101" s="38" t="e">
        <f>IF(AX101&gt;=16,DATEDIF(BN101,BR101,"ym")+1,DATEDIF(BN101,BR101,"ym"))</f>
        <v>#NUM!</v>
      </c>
      <c r="AX101" s="39" t="e">
        <f>DATEDIF(BN101,BR101,"md")</f>
        <v>#NUM!</v>
      </c>
      <c r="AY101" s="40" t="e">
        <f>IF(BC101&gt;=12,DATEDIF(BO101,BQ101,"y")+1,DATEDIF(BO101,BQ101,"y"))</f>
        <v>#NUM!</v>
      </c>
      <c r="AZ101" s="40" t="e">
        <f>IF(BC101&gt;=12,BC101-12,BC101)</f>
        <v>#NUM!</v>
      </c>
      <c r="BA101" s="41" t="e">
        <f>IF(BD101&lt;=15,"半",0)</f>
        <v>#NUM!</v>
      </c>
      <c r="BB101" s="37" t="e">
        <f>DATEDIF(BO101,BQ101,"y")</f>
        <v>#NUM!</v>
      </c>
      <c r="BC101" s="38" t="e">
        <f>IF(BD101&gt;=16,DATEDIF(BO101,BQ101,"ym")+1,DATEDIF(BO101,BQ101,"ym"))</f>
        <v>#NUM!</v>
      </c>
      <c r="BD101" s="38" t="e">
        <f>DATEDIF(BO101,BQ101,"md")</f>
        <v>#NUM!</v>
      </c>
      <c r="BE101" s="40" t="e">
        <f>IF(BI101&gt;=12,DATEDIF(BO101,BR101,"y")+1,DATEDIF(BO101,BR101,"y"))</f>
        <v>#NUM!</v>
      </c>
      <c r="BF101" s="40" t="e">
        <f>IF(BI101&gt;=12,BI101-12,BI101)</f>
        <v>#NUM!</v>
      </c>
      <c r="BG101" s="41" t="e">
        <f>IF(BJ101&lt;=15,"半",0)</f>
        <v>#NUM!</v>
      </c>
      <c r="BH101" s="37" t="e">
        <f>DATEDIF(BO101,BR101,"y")</f>
        <v>#NUM!</v>
      </c>
      <c r="BI101" s="38" t="e">
        <f>IF(BJ101&gt;=16,DATEDIF(BO101,BR101,"ym")+1,DATEDIF(BO101,BR101,"ym"))</f>
        <v>#NUM!</v>
      </c>
      <c r="BJ101" s="39" t="e">
        <f>DATEDIF(BO101,BR101,"md")</f>
        <v>#NUM!</v>
      </c>
      <c r="BK101" s="38"/>
      <c r="BL101" s="45">
        <f>IF(J102="現在",$AJ$6,J102)</f>
        <v>0</v>
      </c>
      <c r="BM101" s="38">
        <v>11</v>
      </c>
      <c r="BN101" s="47">
        <f>IF(DAY(J101)&lt;=15,J101-DAY(J101)+1,J101-DAY(J101)+16)</f>
        <v>1</v>
      </c>
      <c r="BO101" s="47">
        <f>IF(DAY(BN101)=1,BN101+15,BX101)</f>
        <v>16</v>
      </c>
      <c r="BP101" s="48"/>
      <c r="BQ101" s="116">
        <f>IF(CG101&gt;=16,CE101,IF(J102="現在",$AJ$6-CG101+15,J102-CG101+15))</f>
        <v>15</v>
      </c>
      <c r="BR101" s="49">
        <f>IF(DAY(BQ101)=15,BQ101-DAY(BQ101),BQ101-DAY(BQ101)+15)</f>
        <v>0</v>
      </c>
      <c r="BS101" s="48"/>
      <c r="BT101" s="48"/>
      <c r="BU101" s="46">
        <f>YEAR(J101)</f>
        <v>1900</v>
      </c>
      <c r="BV101" s="50">
        <f>MONTH(J101)+1</f>
        <v>2</v>
      </c>
      <c r="BW101" s="51" t="str">
        <f>CONCATENATE(BU101,"/",BV101,"/",1)</f>
        <v>1900/2/1</v>
      </c>
      <c r="BX101" s="51">
        <f t="shared" si="0"/>
        <v>32</v>
      </c>
      <c r="BY101" s="51">
        <f>BW101-1</f>
        <v>31</v>
      </c>
      <c r="BZ101" s="46">
        <f t="shared" si="1"/>
        <v>31</v>
      </c>
      <c r="CA101" s="46">
        <f>DAY(J101)</f>
        <v>0</v>
      </c>
      <c r="CB101" s="46">
        <f>YEAR(BL101)</f>
        <v>1900</v>
      </c>
      <c r="CC101" s="50">
        <f>IF(MONTH(BL101)=12,MONTH(BL101)-12+1,MONTH(BL101)+1)</f>
        <v>2</v>
      </c>
      <c r="CD101" s="51" t="str">
        <f>IF(CC101=1,CONCATENATE(CB101+1,"/",CC101,"/",1),CONCATENATE(CB101,"/",CC101,"/",1))</f>
        <v>1900/2/1</v>
      </c>
      <c r="CE101" s="51">
        <f t="shared" si="2"/>
        <v>31</v>
      </c>
      <c r="CF101" s="46">
        <f t="shared" si="3"/>
        <v>31</v>
      </c>
      <c r="CG101" s="46">
        <f>DAY(BL101)</f>
        <v>0</v>
      </c>
    </row>
    <row r="102" spans="1:83" ht="12.75" customHeight="1">
      <c r="A102" s="307"/>
      <c r="B102" s="459"/>
      <c r="C102" s="240"/>
      <c r="D102" s="240"/>
      <c r="E102" s="240"/>
      <c r="F102" s="240"/>
      <c r="G102" s="241"/>
      <c r="H102" s="2" t="s">
        <v>21</v>
      </c>
      <c r="I102" s="2"/>
      <c r="J102" s="292"/>
      <c r="K102" s="293"/>
      <c r="L102" s="306"/>
      <c r="M102" s="251"/>
      <c r="N102" s="287"/>
      <c r="O102" s="289"/>
      <c r="P102" s="251"/>
      <c r="Q102" s="300"/>
      <c r="R102" s="105"/>
      <c r="S102" s="264"/>
      <c r="T102" s="251"/>
      <c r="U102" s="253"/>
      <c r="V102"/>
      <c r="W102" s="125"/>
      <c r="X102" s="125"/>
      <c r="Y102" s="125"/>
      <c r="Z102" s="4"/>
      <c r="AA102" s="4"/>
      <c r="AB102" s="125"/>
      <c r="AC102" s="126"/>
      <c r="AE102" s="294"/>
      <c r="AF102" s="432"/>
      <c r="AG102" s="298"/>
      <c r="AH102" s="284"/>
      <c r="AI102" s="286"/>
      <c r="AJ102" s="165"/>
      <c r="AK102"/>
      <c r="AL102"/>
      <c r="AM102" s="59"/>
      <c r="AN102" s="59"/>
      <c r="AO102" s="60"/>
      <c r="AP102" s="37"/>
      <c r="AQ102" s="38"/>
      <c r="AR102" s="39"/>
      <c r="AS102" s="59"/>
      <c r="AT102" s="59"/>
      <c r="AU102" s="60"/>
      <c r="AV102" s="37"/>
      <c r="AW102" s="38"/>
      <c r="AX102" s="39"/>
      <c r="AY102" s="59"/>
      <c r="AZ102" s="59"/>
      <c r="BA102" s="60"/>
      <c r="BB102" s="37"/>
      <c r="BC102" s="38"/>
      <c r="BD102" s="38"/>
      <c r="BE102" s="59"/>
      <c r="BF102" s="59"/>
      <c r="BG102" s="60"/>
      <c r="BH102" s="37"/>
      <c r="BI102" s="38"/>
      <c r="BJ102" s="39"/>
      <c r="BK102" s="38"/>
      <c r="BL102" s="45"/>
      <c r="BM102" s="38"/>
      <c r="BN102" s="47"/>
      <c r="BO102" s="47"/>
      <c r="BP102" s="48"/>
      <c r="BQ102" s="49"/>
      <c r="BR102" s="49"/>
      <c r="BS102" s="48"/>
      <c r="BT102" s="48"/>
      <c r="BV102" s="50"/>
      <c r="BW102" s="51"/>
      <c r="BX102" s="51"/>
      <c r="BY102" s="51"/>
      <c r="CC102" s="50"/>
      <c r="CD102" s="51"/>
      <c r="CE102" s="51"/>
    </row>
    <row r="103" spans="1:85" ht="12.75" customHeight="1">
      <c r="A103" s="265"/>
      <c r="B103" s="475"/>
      <c r="C103" s="238"/>
      <c r="D103" s="238"/>
      <c r="E103" s="238"/>
      <c r="F103" s="238"/>
      <c r="G103" s="239"/>
      <c r="H103" s="7" t="s">
        <v>20</v>
      </c>
      <c r="I103" s="7"/>
      <c r="J103" s="304"/>
      <c r="K103" s="305"/>
      <c r="L103" s="279">
        <f>IF($J103&lt;&gt;"",IF($AI103="0-",AS103,IF($AI103="+0",AY103,IF($AI103="+-",BE103,AM103))),"")</f>
      </c>
      <c r="M103" s="250">
        <f>IF($J103&lt;&gt;"",IF($AI103="0-",AT103,IF($AI103="+0",AZ103,IF($AI103="+-",BF103,AN103))),"")</f>
      </c>
      <c r="N103" s="259">
        <f>IF($J103&lt;&gt;"",IF($AI103="0-",AU103,IF($AI103="+0",BA103,IF($AI103="+-",BG103,AO103))),"")</f>
      </c>
      <c r="O103" s="288">
        <f>IF($R104="","",ROUNDDOWN($AG103/12,0))</f>
      </c>
      <c r="P103" s="250">
        <f>IF($R104="","",ROUNDDOWN(MOD($AG103,12),0))</f>
      </c>
      <c r="Q103" s="299">
        <f>IF($R104="","",IF((MOD($AG103,12)-$P103)&gt;=0.5,"半",0))</f>
      </c>
      <c r="R103" s="104" t="s">
        <v>73</v>
      </c>
      <c r="S103" s="263">
        <f>IF($R104="","",ROUNDDOWN($AG103*($R103/$R104)/12,0))</f>
      </c>
      <c r="T103" s="250">
        <f>IF($R104="","",ROUNDDOWN(MOD($AG103*($R103/$R104),12),0))</f>
      </c>
      <c r="U103" s="252">
        <f>IF(R104="","",IF((MOD($AG103*($R103/$R104),12)-$T103)&gt;=0.5,"半",0))</f>
      </c>
      <c r="V103"/>
      <c r="W103" s="125"/>
      <c r="X103" s="125"/>
      <c r="Y103" s="125"/>
      <c r="Z103" s="4"/>
      <c r="AA103" s="4"/>
      <c r="AB103" s="125"/>
      <c r="AC103" s="126"/>
      <c r="AE103" s="294"/>
      <c r="AF103" s="432"/>
      <c r="AG103" s="298">
        <f>IF(OR($AE103&lt;&gt;$AE105,$AE105=""),SUMIF($AE$13:$AE$125,$AE103,$AH$13:$AH$125),"")</f>
        <v>0</v>
      </c>
      <c r="AH103" s="284" t="e">
        <f>IF(AF103=2,0,L103*12+M103+COUNTIF(N103:N103,"半")*0.5)</f>
        <v>#VALUE!</v>
      </c>
      <c r="AI103" s="285"/>
      <c r="AJ103" s="291">
        <f>IF(AI103&lt;&gt;"",VLOOKUP(AI103,$AK$13:$AL$16,2),"")</f>
      </c>
      <c r="AK103"/>
      <c r="AL103"/>
      <c r="AM103" s="40">
        <f>IF(AQ103&gt;=12,DATEDIF(BN103,BQ103,"y")+1,DATEDIF(BN103,BQ103,"y"))</f>
        <v>0</v>
      </c>
      <c r="AN103" s="40">
        <f>IF(AQ103&gt;=12,AQ103-12,AQ103)</f>
        <v>0</v>
      </c>
      <c r="AO103" s="41" t="str">
        <f>IF(AR103&lt;=15,"半",0)</f>
        <v>半</v>
      </c>
      <c r="AP103" s="37">
        <f>DATEDIF(BN103,BQ103,"y")</f>
        <v>0</v>
      </c>
      <c r="AQ103" s="38">
        <f>IF(AR103&gt;=16,DATEDIF(BN103,BQ103,"ym")+1,DATEDIF(BN103,BQ103,"ym"))</f>
        <v>0</v>
      </c>
      <c r="AR103" s="39">
        <f>DATEDIF(BN103,BQ103,"md")</f>
        <v>14</v>
      </c>
      <c r="AS103" s="40" t="e">
        <f>IF(AW103&gt;=12,DATEDIF(BN103,BR103,"y")+1,DATEDIF(BN103,BR103,"y"))</f>
        <v>#NUM!</v>
      </c>
      <c r="AT103" s="40" t="e">
        <f>IF(AW103&gt;=12,AW103-12,AW103)</f>
        <v>#NUM!</v>
      </c>
      <c r="AU103" s="41" t="e">
        <f>IF(AX103&lt;=15,"半",0)</f>
        <v>#NUM!</v>
      </c>
      <c r="AV103" s="37" t="e">
        <f>DATEDIF(BN103,BR103,"y")</f>
        <v>#NUM!</v>
      </c>
      <c r="AW103" s="38" t="e">
        <f>IF(AX103&gt;=16,DATEDIF(BN103,BR103,"ym")+1,DATEDIF(BN103,BR103,"ym"))</f>
        <v>#NUM!</v>
      </c>
      <c r="AX103" s="39" t="e">
        <f>DATEDIF(BN103,BR103,"md")</f>
        <v>#NUM!</v>
      </c>
      <c r="AY103" s="40" t="e">
        <f>IF(BC103&gt;=12,DATEDIF(BO103,BQ103,"y")+1,DATEDIF(BO103,BQ103,"y"))</f>
        <v>#NUM!</v>
      </c>
      <c r="AZ103" s="40" t="e">
        <f>IF(BC103&gt;=12,BC103-12,BC103)</f>
        <v>#NUM!</v>
      </c>
      <c r="BA103" s="41" t="e">
        <f>IF(BD103&lt;=15,"半",0)</f>
        <v>#NUM!</v>
      </c>
      <c r="BB103" s="37" t="e">
        <f>DATEDIF(BO103,BQ103,"y")</f>
        <v>#NUM!</v>
      </c>
      <c r="BC103" s="38" t="e">
        <f>IF(BD103&gt;=16,DATEDIF(BO103,BQ103,"ym")+1,DATEDIF(BO103,BQ103,"ym"))</f>
        <v>#NUM!</v>
      </c>
      <c r="BD103" s="38" t="e">
        <f>DATEDIF(BO103,BQ103,"md")</f>
        <v>#NUM!</v>
      </c>
      <c r="BE103" s="40" t="e">
        <f>IF(BI103&gt;=12,DATEDIF(BO103,BR103,"y")+1,DATEDIF(BO103,BR103,"y"))</f>
        <v>#NUM!</v>
      </c>
      <c r="BF103" s="40" t="e">
        <f>IF(BI103&gt;=12,BI103-12,BI103)</f>
        <v>#NUM!</v>
      </c>
      <c r="BG103" s="41" t="e">
        <f>IF(BJ103&lt;=15,"半",0)</f>
        <v>#NUM!</v>
      </c>
      <c r="BH103" s="37" t="e">
        <f>DATEDIF(BO103,BR103,"y")</f>
        <v>#NUM!</v>
      </c>
      <c r="BI103" s="38" t="e">
        <f>IF(BJ103&gt;=16,DATEDIF(BO103,BR103,"ym")+1,DATEDIF(BO103,BR103,"ym"))</f>
        <v>#NUM!</v>
      </c>
      <c r="BJ103" s="39" t="e">
        <f>DATEDIF(BO103,BR103,"md")</f>
        <v>#NUM!</v>
      </c>
      <c r="BK103" s="38"/>
      <c r="BL103" s="45">
        <f>IF(J104="現在",$AJ$6,J104)</f>
        <v>0</v>
      </c>
      <c r="BM103" s="38">
        <v>12</v>
      </c>
      <c r="BN103" s="47">
        <f>IF(DAY(J103)&lt;=15,J103-DAY(J103)+1,J103-DAY(J103)+16)</f>
        <v>1</v>
      </c>
      <c r="BO103" s="47">
        <f>IF(DAY(BN103)=1,BN103+15,BX103)</f>
        <v>16</v>
      </c>
      <c r="BP103" s="48"/>
      <c r="BQ103" s="116">
        <f>IF(CG103&gt;=16,CE103,IF(J104="現在",$AJ$6-CG103+15,J104-CG103+15))</f>
        <v>15</v>
      </c>
      <c r="BR103" s="49">
        <f>IF(DAY(BQ103)=15,BQ103-DAY(BQ103),BQ103-DAY(BQ103)+15)</f>
        <v>0</v>
      </c>
      <c r="BS103" s="48"/>
      <c r="BT103" s="48"/>
      <c r="BU103" s="46">
        <f>YEAR(J103)</f>
        <v>1900</v>
      </c>
      <c r="BV103" s="50">
        <f>MONTH(J103)+1</f>
        <v>2</v>
      </c>
      <c r="BW103" s="51" t="str">
        <f>CONCATENATE(BU103,"/",BV103,"/",1)</f>
        <v>1900/2/1</v>
      </c>
      <c r="BX103" s="51">
        <f t="shared" si="0"/>
        <v>32</v>
      </c>
      <c r="BY103" s="51">
        <f>BW103-1</f>
        <v>31</v>
      </c>
      <c r="BZ103" s="46">
        <f t="shared" si="1"/>
        <v>31</v>
      </c>
      <c r="CA103" s="46">
        <f>DAY(J103)</f>
        <v>0</v>
      </c>
      <c r="CB103" s="46">
        <f>YEAR(BL103)</f>
        <v>1900</v>
      </c>
      <c r="CC103" s="50">
        <f>IF(MONTH(BL103)=12,MONTH(BL103)-12+1,MONTH(BL103)+1)</f>
        <v>2</v>
      </c>
      <c r="CD103" s="51" t="str">
        <f>IF(CC103=1,CONCATENATE(CB103+1,"/",CC103,"/",1),CONCATENATE(CB103,"/",CC103,"/",1))</f>
        <v>1900/2/1</v>
      </c>
      <c r="CE103" s="51">
        <f t="shared" si="2"/>
        <v>31</v>
      </c>
      <c r="CF103" s="46">
        <f t="shared" si="3"/>
        <v>31</v>
      </c>
      <c r="CG103" s="46">
        <f>DAY(BL103)</f>
        <v>0</v>
      </c>
    </row>
    <row r="104" spans="1:83" ht="12.75" customHeight="1">
      <c r="A104" s="307"/>
      <c r="B104" s="459"/>
      <c r="C104" s="240"/>
      <c r="D104" s="240"/>
      <c r="E104" s="240"/>
      <c r="F104" s="240"/>
      <c r="G104" s="241"/>
      <c r="H104" s="2" t="s">
        <v>21</v>
      </c>
      <c r="I104" s="2"/>
      <c r="J104" s="292"/>
      <c r="K104" s="293"/>
      <c r="L104" s="306"/>
      <c r="M104" s="251"/>
      <c r="N104" s="287"/>
      <c r="O104" s="289"/>
      <c r="P104" s="251"/>
      <c r="Q104" s="300"/>
      <c r="R104" s="105"/>
      <c r="S104" s="264"/>
      <c r="T104" s="251"/>
      <c r="U104" s="253"/>
      <c r="V104"/>
      <c r="W104" s="125"/>
      <c r="X104" s="125"/>
      <c r="Y104" s="125"/>
      <c r="Z104" s="4"/>
      <c r="AA104" s="4"/>
      <c r="AB104" s="125"/>
      <c r="AC104" s="126"/>
      <c r="AE104" s="294"/>
      <c r="AF104" s="432"/>
      <c r="AG104" s="298"/>
      <c r="AH104" s="284"/>
      <c r="AI104" s="286"/>
      <c r="AJ104" s="165"/>
      <c r="AK104"/>
      <c r="AL104"/>
      <c r="AM104" s="59"/>
      <c r="AN104" s="59"/>
      <c r="AO104" s="60"/>
      <c r="AP104" s="37"/>
      <c r="AQ104" s="38"/>
      <c r="AR104" s="39"/>
      <c r="AS104" s="59"/>
      <c r="AT104" s="59"/>
      <c r="AU104" s="60"/>
      <c r="AV104" s="37"/>
      <c r="AW104" s="38"/>
      <c r="AX104" s="39"/>
      <c r="AY104" s="59"/>
      <c r="AZ104" s="59"/>
      <c r="BA104" s="60"/>
      <c r="BB104" s="37"/>
      <c r="BC104" s="38"/>
      <c r="BD104" s="38"/>
      <c r="BE104" s="59"/>
      <c r="BF104" s="59"/>
      <c r="BG104" s="60"/>
      <c r="BH104" s="37"/>
      <c r="BI104" s="38"/>
      <c r="BJ104" s="39"/>
      <c r="BK104" s="38"/>
      <c r="BL104" s="45"/>
      <c r="BM104" s="38"/>
      <c r="BN104" s="47"/>
      <c r="BO104" s="47"/>
      <c r="BP104" s="48"/>
      <c r="BQ104" s="49"/>
      <c r="BR104" s="49"/>
      <c r="BS104" s="48"/>
      <c r="BT104" s="48"/>
      <c r="BV104" s="50"/>
      <c r="BW104" s="51"/>
      <c r="BX104" s="51"/>
      <c r="BY104" s="51"/>
      <c r="CC104" s="50"/>
      <c r="CD104" s="51"/>
      <c r="CE104" s="51"/>
    </row>
    <row r="105" spans="1:85" ht="12.75" customHeight="1">
      <c r="A105" s="265"/>
      <c r="B105" s="475"/>
      <c r="C105" s="238"/>
      <c r="D105" s="238"/>
      <c r="E105" s="238"/>
      <c r="F105" s="238"/>
      <c r="G105" s="239"/>
      <c r="H105" s="7" t="s">
        <v>20</v>
      </c>
      <c r="I105" s="7"/>
      <c r="J105" s="304"/>
      <c r="K105" s="305"/>
      <c r="L105" s="279">
        <f>IF($J105&lt;&gt;"",IF($AI105="0-",AS105,IF($AI105="+0",AY105,IF($AI105="+-",BE105,AM105))),"")</f>
      </c>
      <c r="M105" s="250">
        <f>IF($J105&lt;&gt;"",IF($AI105="0-",AT105,IF($AI105="+0",AZ105,IF($AI105="+-",BF105,AN105))),"")</f>
      </c>
      <c r="N105" s="259">
        <f>IF($J105&lt;&gt;"",IF($AI105="0-",AU105,IF($AI105="+0",BA105,IF($AI105="+-",BG105,AO105))),"")</f>
      </c>
      <c r="O105" s="288">
        <f>IF($R106="","",ROUNDDOWN($AG105/12,0))</f>
      </c>
      <c r="P105" s="250">
        <f>IF($R106="","",ROUNDDOWN(MOD($AG105,12),0))</f>
      </c>
      <c r="Q105" s="299">
        <f>IF($R106="","",IF((MOD($AG105,12)-$P105)&gt;=0.5,"半",0))</f>
      </c>
      <c r="R105" s="104" t="s">
        <v>73</v>
      </c>
      <c r="S105" s="263">
        <f>IF($R106="","",ROUNDDOWN($AG105*($R105/$R106)/12,0))</f>
      </c>
      <c r="T105" s="250">
        <f>IF($R106="","",ROUNDDOWN(MOD($AG105*($R105/$R106),12),0))</f>
      </c>
      <c r="U105" s="252">
        <f>IF(R106="","",IF((MOD($AG105*($R105/$R106),12)-$T105)&gt;=0.5,"半",0))</f>
      </c>
      <c r="V105"/>
      <c r="W105" s="125"/>
      <c r="X105" s="125"/>
      <c r="Y105" s="125"/>
      <c r="Z105" s="4"/>
      <c r="AA105" s="4"/>
      <c r="AB105" s="125"/>
      <c r="AC105" s="126"/>
      <c r="AE105" s="294"/>
      <c r="AF105" s="432"/>
      <c r="AG105" s="298">
        <f>IF(OR($AE105&lt;&gt;$AE107,$AE107=""),SUMIF($AE$13:$AE$125,$AE105,$AH$13:$AH$125),"")</f>
        <v>0</v>
      </c>
      <c r="AH105" s="284" t="e">
        <f>IF(AF105=2,0,L105*12+M105+COUNTIF(N105:N105,"半")*0.5)</f>
        <v>#VALUE!</v>
      </c>
      <c r="AI105" s="285"/>
      <c r="AJ105" s="291">
        <f>IF(AI105&lt;&gt;"",VLOOKUP(AI105,$AK$13:$AL$16,2),"")</f>
      </c>
      <c r="AK105"/>
      <c r="AL105"/>
      <c r="AM105" s="40">
        <f>IF(AQ105&gt;=12,DATEDIF(BN105,BQ105,"y")+1,DATEDIF(BN105,BQ105,"y"))</f>
        <v>0</v>
      </c>
      <c r="AN105" s="40">
        <f>IF(AQ105&gt;=12,AQ105-12,AQ105)</f>
        <v>0</v>
      </c>
      <c r="AO105" s="41" t="str">
        <f>IF(AR105&lt;=15,"半",0)</f>
        <v>半</v>
      </c>
      <c r="AP105" s="37">
        <f>DATEDIF(BN105,BQ105,"y")</f>
        <v>0</v>
      </c>
      <c r="AQ105" s="38">
        <f>IF(AR105&gt;=16,DATEDIF(BN105,BQ105,"ym")+1,DATEDIF(BN105,BQ105,"ym"))</f>
        <v>0</v>
      </c>
      <c r="AR105" s="39">
        <f>DATEDIF(BN105,BQ105,"md")</f>
        <v>14</v>
      </c>
      <c r="AS105" s="40" t="e">
        <f>IF(AW105&gt;=12,DATEDIF(BN105,BR105,"y")+1,DATEDIF(BN105,BR105,"y"))</f>
        <v>#NUM!</v>
      </c>
      <c r="AT105" s="40" t="e">
        <f>IF(AW105&gt;=12,AW105-12,AW105)</f>
        <v>#NUM!</v>
      </c>
      <c r="AU105" s="41" t="e">
        <f>IF(AX105&lt;=15,"半",0)</f>
        <v>#NUM!</v>
      </c>
      <c r="AV105" s="37" t="e">
        <f>DATEDIF(BN105,BR105,"y")</f>
        <v>#NUM!</v>
      </c>
      <c r="AW105" s="38" t="e">
        <f>IF(AX105&gt;=16,DATEDIF(BN105,BR105,"ym")+1,DATEDIF(BN105,BR105,"ym"))</f>
        <v>#NUM!</v>
      </c>
      <c r="AX105" s="39" t="e">
        <f>DATEDIF(BN105,BR105,"md")</f>
        <v>#NUM!</v>
      </c>
      <c r="AY105" s="40" t="e">
        <f>IF(BC105&gt;=12,DATEDIF(BO105,BQ105,"y")+1,DATEDIF(BO105,BQ105,"y"))</f>
        <v>#NUM!</v>
      </c>
      <c r="AZ105" s="40" t="e">
        <f>IF(BC105&gt;=12,BC105-12,BC105)</f>
        <v>#NUM!</v>
      </c>
      <c r="BA105" s="41" t="e">
        <f>IF(BD105&lt;=15,"半",0)</f>
        <v>#NUM!</v>
      </c>
      <c r="BB105" s="37" t="e">
        <f>DATEDIF(BO105,BQ105,"y")</f>
        <v>#NUM!</v>
      </c>
      <c r="BC105" s="38" t="e">
        <f>IF(BD105&gt;=16,DATEDIF(BO105,BQ105,"ym")+1,DATEDIF(BO105,BQ105,"ym"))</f>
        <v>#NUM!</v>
      </c>
      <c r="BD105" s="38" t="e">
        <f>DATEDIF(BO105,BQ105,"md")</f>
        <v>#NUM!</v>
      </c>
      <c r="BE105" s="40" t="e">
        <f>IF(BI105&gt;=12,DATEDIF(BO105,BR105,"y")+1,DATEDIF(BO105,BR105,"y"))</f>
        <v>#NUM!</v>
      </c>
      <c r="BF105" s="40" t="e">
        <f>IF(BI105&gt;=12,BI105-12,BI105)</f>
        <v>#NUM!</v>
      </c>
      <c r="BG105" s="41" t="e">
        <f>IF(BJ105&lt;=15,"半",0)</f>
        <v>#NUM!</v>
      </c>
      <c r="BH105" s="37" t="e">
        <f>DATEDIF(BO105,BR105,"y")</f>
        <v>#NUM!</v>
      </c>
      <c r="BI105" s="38" t="e">
        <f>IF(BJ105&gt;=16,DATEDIF(BO105,BR105,"ym")+1,DATEDIF(BO105,BR105,"ym"))</f>
        <v>#NUM!</v>
      </c>
      <c r="BJ105" s="39" t="e">
        <f>DATEDIF(BO105,BR105,"md")</f>
        <v>#NUM!</v>
      </c>
      <c r="BK105" s="38"/>
      <c r="BL105" s="45">
        <f>IF(J106="現在",$AJ$6,J106)</f>
        <v>0</v>
      </c>
      <c r="BM105" s="38">
        <v>13</v>
      </c>
      <c r="BN105" s="47">
        <f>IF(DAY(J105)&lt;=15,J105-DAY(J105)+1,J105-DAY(J105)+16)</f>
        <v>1</v>
      </c>
      <c r="BO105" s="47">
        <f>IF(DAY(BN105)=1,BN105+15,BX105)</f>
        <v>16</v>
      </c>
      <c r="BP105" s="48"/>
      <c r="BQ105" s="116">
        <f>IF(CG105&gt;=16,CE105,IF(J106="現在",$AJ$6-CG105+15,J106-CG105+15))</f>
        <v>15</v>
      </c>
      <c r="BR105" s="49">
        <f>IF(DAY(BQ105)=15,BQ105-DAY(BQ105),BQ105-DAY(BQ105)+15)</f>
        <v>0</v>
      </c>
      <c r="BS105" s="48"/>
      <c r="BT105" s="48"/>
      <c r="BU105" s="46">
        <f>YEAR(J105)</f>
        <v>1900</v>
      </c>
      <c r="BV105" s="50">
        <f>MONTH(J105)+1</f>
        <v>2</v>
      </c>
      <c r="BW105" s="51" t="str">
        <f>CONCATENATE(BU105,"/",BV105,"/",1)</f>
        <v>1900/2/1</v>
      </c>
      <c r="BX105" s="51">
        <f t="shared" si="0"/>
        <v>32</v>
      </c>
      <c r="BY105" s="51">
        <f>BW105-1</f>
        <v>31</v>
      </c>
      <c r="BZ105" s="46">
        <f t="shared" si="1"/>
        <v>31</v>
      </c>
      <c r="CA105" s="46">
        <f>DAY(J105)</f>
        <v>0</v>
      </c>
      <c r="CB105" s="46">
        <f>YEAR(BL105)</f>
        <v>1900</v>
      </c>
      <c r="CC105" s="50">
        <f>IF(MONTH(BL105)=12,MONTH(BL105)-12+1,MONTH(BL105)+1)</f>
        <v>2</v>
      </c>
      <c r="CD105" s="51" t="str">
        <f>IF(CC105=1,CONCATENATE(CB105+1,"/",CC105,"/",1),CONCATENATE(CB105,"/",CC105,"/",1))</f>
        <v>1900/2/1</v>
      </c>
      <c r="CE105" s="51">
        <f t="shared" si="2"/>
        <v>31</v>
      </c>
      <c r="CF105" s="46">
        <f t="shared" si="3"/>
        <v>31</v>
      </c>
      <c r="CG105" s="46">
        <f>DAY(BL105)</f>
        <v>0</v>
      </c>
    </row>
    <row r="106" spans="1:83" ht="12.75" customHeight="1">
      <c r="A106" s="307"/>
      <c r="B106" s="459"/>
      <c r="C106" s="240"/>
      <c r="D106" s="240"/>
      <c r="E106" s="240"/>
      <c r="F106" s="240"/>
      <c r="G106" s="241"/>
      <c r="H106" s="2" t="s">
        <v>21</v>
      </c>
      <c r="I106" s="2"/>
      <c r="J106" s="292"/>
      <c r="K106" s="293"/>
      <c r="L106" s="306"/>
      <c r="M106" s="251"/>
      <c r="N106" s="287"/>
      <c r="O106" s="289"/>
      <c r="P106" s="251"/>
      <c r="Q106" s="300"/>
      <c r="R106" s="105"/>
      <c r="S106" s="264"/>
      <c r="T106" s="251"/>
      <c r="U106" s="253"/>
      <c r="V106"/>
      <c r="W106" s="128"/>
      <c r="X106" s="128"/>
      <c r="Y106" s="128"/>
      <c r="Z106" s="127"/>
      <c r="AA106" s="127"/>
      <c r="AB106" s="128"/>
      <c r="AC106" s="129"/>
      <c r="AE106" s="294"/>
      <c r="AF106" s="432"/>
      <c r="AG106" s="298"/>
      <c r="AH106" s="284"/>
      <c r="AI106" s="286"/>
      <c r="AJ106" s="165"/>
      <c r="AK106"/>
      <c r="AL106"/>
      <c r="AM106" s="59"/>
      <c r="AN106" s="59"/>
      <c r="AO106" s="60"/>
      <c r="AP106" s="37"/>
      <c r="AQ106" s="38"/>
      <c r="AR106" s="39"/>
      <c r="AS106" s="59"/>
      <c r="AT106" s="59"/>
      <c r="AU106" s="60"/>
      <c r="AV106" s="37"/>
      <c r="AW106" s="38"/>
      <c r="AX106" s="39"/>
      <c r="AY106" s="59"/>
      <c r="AZ106" s="59"/>
      <c r="BA106" s="60"/>
      <c r="BB106" s="37"/>
      <c r="BC106" s="38"/>
      <c r="BD106" s="38"/>
      <c r="BE106" s="59"/>
      <c r="BF106" s="59"/>
      <c r="BG106" s="60"/>
      <c r="BH106" s="37"/>
      <c r="BI106" s="38"/>
      <c r="BJ106" s="39"/>
      <c r="BK106" s="38"/>
      <c r="BL106" s="45"/>
      <c r="BM106" s="38"/>
      <c r="BN106" s="47"/>
      <c r="BO106" s="47"/>
      <c r="BP106" s="48"/>
      <c r="BQ106" s="49"/>
      <c r="BR106" s="49"/>
      <c r="BS106" s="48"/>
      <c r="BT106" s="48"/>
      <c r="BV106" s="50"/>
      <c r="BW106" s="51"/>
      <c r="BX106" s="51"/>
      <c r="BY106" s="51"/>
      <c r="CC106" s="50"/>
      <c r="CD106" s="51"/>
      <c r="CE106" s="51"/>
    </row>
    <row r="107" spans="1:85" ht="12.75" customHeight="1">
      <c r="A107" s="265"/>
      <c r="B107" s="475"/>
      <c r="C107" s="238"/>
      <c r="D107" s="238"/>
      <c r="E107" s="238"/>
      <c r="F107" s="238"/>
      <c r="G107" s="239"/>
      <c r="H107" s="7" t="s">
        <v>20</v>
      </c>
      <c r="I107" s="7"/>
      <c r="J107" s="304"/>
      <c r="K107" s="305"/>
      <c r="L107" s="279">
        <f>IF($J107&lt;&gt;"",IF($AI107="0-",AS107,IF($AI107="+0",AY107,IF($AI107="+-",BE107,AM107))),"")</f>
      </c>
      <c r="M107" s="250">
        <f>IF($J107&lt;&gt;"",IF($AI107="0-",AT107,IF($AI107="+0",AZ107,IF($AI107="+-",BF107,AN107))),"")</f>
      </c>
      <c r="N107" s="259">
        <f>IF($J107&lt;&gt;"",IF($AI107="0-",AU107,IF($AI107="+0",BA107,IF($AI107="+-",BG107,AO107))),"")</f>
      </c>
      <c r="O107" s="288">
        <f>IF($R108="","",ROUNDDOWN($AG107/12,0))</f>
      </c>
      <c r="P107" s="250">
        <f>IF($R108="","",ROUNDDOWN(MOD($AG107,12),0))</f>
      </c>
      <c r="Q107" s="299">
        <f>IF($R108="","",IF((MOD($AG107,12)-$P107)&gt;=0.5,"半",0))</f>
      </c>
      <c r="R107" s="104" t="s">
        <v>73</v>
      </c>
      <c r="S107" s="263">
        <f>IF($R108="","",ROUNDDOWN($AG107*($R107/$R108)/12,0))</f>
      </c>
      <c r="T107" s="250">
        <f>IF($R108="","",ROUNDDOWN(MOD($AG107*($R107/$R108),12),0))</f>
      </c>
      <c r="U107" s="252">
        <f>IF(R108="","",IF((MOD($AG107*($R107/$R108),12)-$T107)&gt;=0.5,"半",0))</f>
      </c>
      <c r="V107"/>
      <c r="W107" s="128"/>
      <c r="X107" s="128"/>
      <c r="Y107" s="128"/>
      <c r="Z107" s="127"/>
      <c r="AA107" s="127"/>
      <c r="AB107" s="128"/>
      <c r="AC107" s="129"/>
      <c r="AE107" s="294"/>
      <c r="AF107" s="432"/>
      <c r="AG107" s="298">
        <f>IF(OR($AE107&lt;&gt;$AE109,$AE109=""),SUMIF($AE$13:$AE$125,$AE107,$AH$13:$AH$125),"")</f>
        <v>0</v>
      </c>
      <c r="AH107" s="284" t="e">
        <f>IF(AF107=2,0,L107*12+M107+COUNTIF(N107:N107,"半")*0.5)</f>
        <v>#VALUE!</v>
      </c>
      <c r="AI107" s="285"/>
      <c r="AJ107" s="291">
        <f>IF(AI107&lt;&gt;"",VLOOKUP(AI107,$AK$13:$AL$16,2),"")</f>
      </c>
      <c r="AK107"/>
      <c r="AL107"/>
      <c r="AM107" s="40">
        <f>IF(AQ107&gt;=12,DATEDIF(BN107,BQ107,"y")+1,DATEDIF(BN107,BQ107,"y"))</f>
        <v>0</v>
      </c>
      <c r="AN107" s="40">
        <f>IF(AQ107&gt;=12,AQ107-12,AQ107)</f>
        <v>0</v>
      </c>
      <c r="AO107" s="41" t="str">
        <f>IF(AR107&lt;=15,"半",0)</f>
        <v>半</v>
      </c>
      <c r="AP107" s="37">
        <f>DATEDIF(BN107,BQ107,"y")</f>
        <v>0</v>
      </c>
      <c r="AQ107" s="38">
        <f>IF(AR107&gt;=16,DATEDIF(BN107,BQ107,"ym")+1,DATEDIF(BN107,BQ107,"ym"))</f>
        <v>0</v>
      </c>
      <c r="AR107" s="39">
        <f>DATEDIF(BN107,BQ107,"md")</f>
        <v>14</v>
      </c>
      <c r="AS107" s="40" t="e">
        <f>IF(AW107&gt;=12,DATEDIF(BN107,BR107,"y")+1,DATEDIF(BN107,BR107,"y"))</f>
        <v>#NUM!</v>
      </c>
      <c r="AT107" s="40" t="e">
        <f>IF(AW107&gt;=12,AW107-12,AW107)</f>
        <v>#NUM!</v>
      </c>
      <c r="AU107" s="41" t="e">
        <f>IF(AX107&lt;=15,"半",0)</f>
        <v>#NUM!</v>
      </c>
      <c r="AV107" s="37" t="e">
        <f>DATEDIF(BN107,BR107,"y")</f>
        <v>#NUM!</v>
      </c>
      <c r="AW107" s="38" t="e">
        <f>IF(AX107&gt;=16,DATEDIF(BN107,BR107,"ym")+1,DATEDIF(BN107,BR107,"ym"))</f>
        <v>#NUM!</v>
      </c>
      <c r="AX107" s="39" t="e">
        <f>DATEDIF(BN107,BR107,"md")</f>
        <v>#NUM!</v>
      </c>
      <c r="AY107" s="40" t="e">
        <f>IF(BC107&gt;=12,DATEDIF(BO107,BQ107,"y")+1,DATEDIF(BO107,BQ107,"y"))</f>
        <v>#NUM!</v>
      </c>
      <c r="AZ107" s="40" t="e">
        <f>IF(BC107&gt;=12,BC107-12,BC107)</f>
        <v>#NUM!</v>
      </c>
      <c r="BA107" s="41" t="e">
        <f>IF(BD107&lt;=15,"半",0)</f>
        <v>#NUM!</v>
      </c>
      <c r="BB107" s="37" t="e">
        <f>DATEDIF(BO107,BQ107,"y")</f>
        <v>#NUM!</v>
      </c>
      <c r="BC107" s="38" t="e">
        <f>IF(BD107&gt;=16,DATEDIF(BO107,BQ107,"ym")+1,DATEDIF(BO107,BQ107,"ym"))</f>
        <v>#NUM!</v>
      </c>
      <c r="BD107" s="38" t="e">
        <f>DATEDIF(BO107,BQ107,"md")</f>
        <v>#NUM!</v>
      </c>
      <c r="BE107" s="40" t="e">
        <f>IF(BI107&gt;=12,DATEDIF(BO107,BR107,"y")+1,DATEDIF(BO107,BR107,"y"))</f>
        <v>#NUM!</v>
      </c>
      <c r="BF107" s="40" t="e">
        <f>IF(BI107&gt;=12,BI107-12,BI107)</f>
        <v>#NUM!</v>
      </c>
      <c r="BG107" s="41" t="e">
        <f>IF(BJ107&lt;=15,"半",0)</f>
        <v>#NUM!</v>
      </c>
      <c r="BH107" s="37" t="e">
        <f>DATEDIF(BO107,BR107,"y")</f>
        <v>#NUM!</v>
      </c>
      <c r="BI107" s="38" t="e">
        <f>IF(BJ107&gt;=16,DATEDIF(BO107,BR107,"ym")+1,DATEDIF(BO107,BR107,"ym"))</f>
        <v>#NUM!</v>
      </c>
      <c r="BJ107" s="39" t="e">
        <f>DATEDIF(BO107,BR107,"md")</f>
        <v>#NUM!</v>
      </c>
      <c r="BK107" s="38"/>
      <c r="BL107" s="45">
        <f>IF(J108="現在",$AJ$6,J108)</f>
        <v>0</v>
      </c>
      <c r="BM107" s="38">
        <v>14</v>
      </c>
      <c r="BN107" s="47">
        <f>IF(DAY(J107)&lt;=15,J107-DAY(J107)+1,J107-DAY(J107)+16)</f>
        <v>1</v>
      </c>
      <c r="BO107" s="47">
        <f>IF(DAY(BN107)=1,BN107+15,BX107)</f>
        <v>16</v>
      </c>
      <c r="BP107" s="48"/>
      <c r="BQ107" s="116">
        <f>IF(CG107&gt;=16,CE107,IF(J108="現在",$AJ$6-CG107+15,J108-CG107+15))</f>
        <v>15</v>
      </c>
      <c r="BR107" s="49">
        <f>IF(DAY(BQ107)=15,BQ107-DAY(BQ107),BQ107-DAY(BQ107)+15)</f>
        <v>0</v>
      </c>
      <c r="BS107" s="48"/>
      <c r="BT107" s="48"/>
      <c r="BU107" s="46">
        <f>YEAR(J107)</f>
        <v>1900</v>
      </c>
      <c r="BV107" s="50">
        <f>MONTH(J107)+1</f>
        <v>2</v>
      </c>
      <c r="BW107" s="51" t="str">
        <f>CONCATENATE(BU107,"/",BV107,"/",1)</f>
        <v>1900/2/1</v>
      </c>
      <c r="BX107" s="51">
        <f t="shared" si="0"/>
        <v>32</v>
      </c>
      <c r="BY107" s="51">
        <f>BW107-1</f>
        <v>31</v>
      </c>
      <c r="BZ107" s="46">
        <f t="shared" si="1"/>
        <v>31</v>
      </c>
      <c r="CA107" s="46">
        <f>DAY(J107)</f>
        <v>0</v>
      </c>
      <c r="CB107" s="46">
        <f>YEAR(BL107)</f>
        <v>1900</v>
      </c>
      <c r="CC107" s="50">
        <f>IF(MONTH(BL107)=12,MONTH(BL107)-12+1,MONTH(BL107)+1)</f>
        <v>2</v>
      </c>
      <c r="CD107" s="51" t="str">
        <f>IF(CC107=1,CONCATENATE(CB107+1,"/",CC107,"/",1),CONCATENATE(CB107,"/",CC107,"/",1))</f>
        <v>1900/2/1</v>
      </c>
      <c r="CE107" s="51">
        <f t="shared" si="2"/>
        <v>31</v>
      </c>
      <c r="CF107" s="46">
        <f t="shared" si="3"/>
        <v>31</v>
      </c>
      <c r="CG107" s="46">
        <f>DAY(BL107)</f>
        <v>0</v>
      </c>
    </row>
    <row r="108" spans="1:83" ht="12.75" customHeight="1">
      <c r="A108" s="307"/>
      <c r="B108" s="459"/>
      <c r="C108" s="240"/>
      <c r="D108" s="240"/>
      <c r="E108" s="240"/>
      <c r="F108" s="240"/>
      <c r="G108" s="241"/>
      <c r="H108" s="2" t="s">
        <v>21</v>
      </c>
      <c r="I108" s="2"/>
      <c r="J108" s="292"/>
      <c r="K108" s="293"/>
      <c r="L108" s="306"/>
      <c r="M108" s="251"/>
      <c r="N108" s="287"/>
      <c r="O108" s="289"/>
      <c r="P108" s="251"/>
      <c r="Q108" s="300"/>
      <c r="R108" s="105"/>
      <c r="S108" s="264"/>
      <c r="T108" s="251"/>
      <c r="U108" s="253"/>
      <c r="V108"/>
      <c r="W108" s="128"/>
      <c r="X108" s="128"/>
      <c r="Y108" s="128"/>
      <c r="Z108" s="127"/>
      <c r="AA108" s="127"/>
      <c r="AB108" s="128"/>
      <c r="AC108" s="129"/>
      <c r="AE108" s="294"/>
      <c r="AF108" s="432"/>
      <c r="AG108" s="298"/>
      <c r="AH108" s="284"/>
      <c r="AI108" s="286"/>
      <c r="AJ108" s="165"/>
      <c r="AK108"/>
      <c r="AL108"/>
      <c r="AM108" s="59"/>
      <c r="AN108" s="59"/>
      <c r="AO108" s="60"/>
      <c r="AP108" s="37"/>
      <c r="AQ108" s="38"/>
      <c r="AR108" s="39"/>
      <c r="AS108" s="59"/>
      <c r="AT108" s="59"/>
      <c r="AU108" s="60"/>
      <c r="AV108" s="37"/>
      <c r="AW108" s="38"/>
      <c r="AX108" s="39"/>
      <c r="AY108" s="59"/>
      <c r="AZ108" s="59"/>
      <c r="BA108" s="60"/>
      <c r="BB108" s="37"/>
      <c r="BC108" s="38"/>
      <c r="BD108" s="38"/>
      <c r="BE108" s="59"/>
      <c r="BF108" s="59"/>
      <c r="BG108" s="60"/>
      <c r="BH108" s="37"/>
      <c r="BI108" s="38"/>
      <c r="BJ108" s="39"/>
      <c r="BK108" s="38"/>
      <c r="BL108" s="45"/>
      <c r="BM108" s="38"/>
      <c r="BN108" s="47"/>
      <c r="BO108" s="47"/>
      <c r="BP108" s="48"/>
      <c r="BQ108" s="49"/>
      <c r="BR108" s="49"/>
      <c r="BS108" s="48"/>
      <c r="BT108" s="48"/>
      <c r="BV108" s="50"/>
      <c r="BW108" s="51"/>
      <c r="BX108" s="51"/>
      <c r="BY108" s="51"/>
      <c r="CC108" s="50"/>
      <c r="CD108" s="51"/>
      <c r="CE108" s="51"/>
    </row>
    <row r="109" spans="1:85" ht="12.75" customHeight="1">
      <c r="A109" s="265"/>
      <c r="B109" s="475"/>
      <c r="C109" s="238"/>
      <c r="D109" s="238"/>
      <c r="E109" s="238"/>
      <c r="F109" s="238"/>
      <c r="G109" s="239"/>
      <c r="H109" s="7" t="s">
        <v>20</v>
      </c>
      <c r="I109" s="7"/>
      <c r="J109" s="304"/>
      <c r="K109" s="305"/>
      <c r="L109" s="279">
        <f>IF($J109&lt;&gt;"",IF($AI109="0-",AS109,IF($AI109="+0",AY109,IF($AI109="+-",BE109,AM109))),"")</f>
      </c>
      <c r="M109" s="250">
        <f>IF($J109&lt;&gt;"",IF($AI109="0-",AT109,IF($AI109="+0",AZ109,IF($AI109="+-",BF109,AN109))),"")</f>
      </c>
      <c r="N109" s="259">
        <f>IF($J109&lt;&gt;"",IF($AI109="0-",AU109,IF($AI109="+0",BA109,IF($AI109="+-",BG109,AO109))),"")</f>
      </c>
      <c r="O109" s="288">
        <f>IF($R110="","",ROUNDDOWN($AG109/12,0))</f>
      </c>
      <c r="P109" s="250">
        <f>IF($R110="","",ROUNDDOWN(MOD($AG109,12),0))</f>
      </c>
      <c r="Q109" s="299">
        <f>IF($R110="","",IF((MOD($AG109,12)-$P109)&gt;=0.5,"半",0))</f>
      </c>
      <c r="R109" s="104" t="s">
        <v>73</v>
      </c>
      <c r="S109" s="263">
        <f>IF($R110="","",ROUNDDOWN($AG109*($R109/$R110)/12,0))</f>
      </c>
      <c r="T109" s="250">
        <f>IF($R110="","",ROUNDDOWN(MOD($AG109*($R109/$R110),12),0))</f>
      </c>
      <c r="U109" s="252">
        <f>IF(R110="","",IF((MOD($AG109*($R109/$R110),12)-$T109)&gt;=0.5,"半",0))</f>
      </c>
      <c r="V109"/>
      <c r="W109" s="128"/>
      <c r="X109" s="128"/>
      <c r="Y109" s="128"/>
      <c r="Z109" s="127"/>
      <c r="AA109" s="127"/>
      <c r="AB109" s="128"/>
      <c r="AC109" s="129"/>
      <c r="AE109" s="294"/>
      <c r="AF109" s="432"/>
      <c r="AG109" s="298">
        <f>IF(OR($AE109&lt;&gt;$AE111,$AE111=""),SUMIF($AE$13:$AE$125,$AE109,$AH$13:$AH$125),"")</f>
        <v>0</v>
      </c>
      <c r="AH109" s="284" t="e">
        <f>IF(AF109=2,0,L109*12+M109+COUNTIF(N109:N109,"半")*0.5)</f>
        <v>#VALUE!</v>
      </c>
      <c r="AI109" s="285"/>
      <c r="AJ109" s="291">
        <f>IF(AI109&lt;&gt;"",VLOOKUP(AI109,$AK$13:$AL$16,2),"")</f>
      </c>
      <c r="AK109"/>
      <c r="AL109"/>
      <c r="AM109" s="40">
        <f>IF(AQ109&gt;=12,DATEDIF(BN109,BQ109,"y")+1,DATEDIF(BN109,BQ109,"y"))</f>
        <v>0</v>
      </c>
      <c r="AN109" s="40">
        <f>IF(AQ109&gt;=12,AQ109-12,AQ109)</f>
        <v>0</v>
      </c>
      <c r="AO109" s="41" t="str">
        <f>IF(AR109&lt;=15,"半",0)</f>
        <v>半</v>
      </c>
      <c r="AP109" s="37">
        <f>DATEDIF(BN109,BQ109,"y")</f>
        <v>0</v>
      </c>
      <c r="AQ109" s="38">
        <f>IF(AR109&gt;=16,DATEDIF(BN109,BQ109,"ym")+1,DATEDIF(BN109,BQ109,"ym"))</f>
        <v>0</v>
      </c>
      <c r="AR109" s="39">
        <f>DATEDIF(BN109,BQ109,"md")</f>
        <v>14</v>
      </c>
      <c r="AS109" s="40" t="e">
        <f>IF(AW109&gt;=12,DATEDIF(BN109,BR109,"y")+1,DATEDIF(BN109,BR109,"y"))</f>
        <v>#NUM!</v>
      </c>
      <c r="AT109" s="40" t="e">
        <f>IF(AW109&gt;=12,AW109-12,AW109)</f>
        <v>#NUM!</v>
      </c>
      <c r="AU109" s="41" t="e">
        <f>IF(AX109&lt;=15,"半",0)</f>
        <v>#NUM!</v>
      </c>
      <c r="AV109" s="37" t="e">
        <f>DATEDIF(BN109,BR109,"y")</f>
        <v>#NUM!</v>
      </c>
      <c r="AW109" s="38" t="e">
        <f>IF(AX109&gt;=16,DATEDIF(BN109,BR109,"ym")+1,DATEDIF(BN109,BR109,"ym"))</f>
        <v>#NUM!</v>
      </c>
      <c r="AX109" s="39" t="e">
        <f>DATEDIF(BN109,BR109,"md")</f>
        <v>#NUM!</v>
      </c>
      <c r="AY109" s="40" t="e">
        <f>IF(BC109&gt;=12,DATEDIF(BO109,BQ109,"y")+1,DATEDIF(BO109,BQ109,"y"))</f>
        <v>#NUM!</v>
      </c>
      <c r="AZ109" s="40" t="e">
        <f>IF(BC109&gt;=12,BC109-12,BC109)</f>
        <v>#NUM!</v>
      </c>
      <c r="BA109" s="41" t="e">
        <f>IF(BD109&lt;=15,"半",0)</f>
        <v>#NUM!</v>
      </c>
      <c r="BB109" s="37" t="e">
        <f>DATEDIF(BO109,BQ109,"y")</f>
        <v>#NUM!</v>
      </c>
      <c r="BC109" s="38" t="e">
        <f>IF(BD109&gt;=16,DATEDIF(BO109,BQ109,"ym")+1,DATEDIF(BO109,BQ109,"ym"))</f>
        <v>#NUM!</v>
      </c>
      <c r="BD109" s="38" t="e">
        <f>DATEDIF(BO109,BQ109,"md")</f>
        <v>#NUM!</v>
      </c>
      <c r="BE109" s="40" t="e">
        <f>IF(BI109&gt;=12,DATEDIF(BO109,BR109,"y")+1,DATEDIF(BO109,BR109,"y"))</f>
        <v>#NUM!</v>
      </c>
      <c r="BF109" s="40" t="e">
        <f>IF(BI109&gt;=12,BI109-12,BI109)</f>
        <v>#NUM!</v>
      </c>
      <c r="BG109" s="41" t="e">
        <f>IF(BJ109&lt;=15,"半",0)</f>
        <v>#NUM!</v>
      </c>
      <c r="BH109" s="37" t="e">
        <f>DATEDIF(BO109,BR109,"y")</f>
        <v>#NUM!</v>
      </c>
      <c r="BI109" s="38" t="e">
        <f>IF(BJ109&gt;=16,DATEDIF(BO109,BR109,"ym")+1,DATEDIF(BO109,BR109,"ym"))</f>
        <v>#NUM!</v>
      </c>
      <c r="BJ109" s="39" t="e">
        <f>DATEDIF(BO109,BR109,"md")</f>
        <v>#NUM!</v>
      </c>
      <c r="BK109" s="38"/>
      <c r="BL109" s="45">
        <f>IF(J110="現在",$AJ$6,J110)</f>
        <v>0</v>
      </c>
      <c r="BM109" s="38">
        <v>15</v>
      </c>
      <c r="BN109" s="47">
        <f>IF(DAY(J109)&lt;=15,J109-DAY(J109)+1,J109-DAY(J109)+16)</f>
        <v>1</v>
      </c>
      <c r="BO109" s="47">
        <f>IF(DAY(BN109)=1,BN109+15,BX109)</f>
        <v>16</v>
      </c>
      <c r="BP109" s="48"/>
      <c r="BQ109" s="116">
        <f>IF(CG109&gt;=16,CE109,IF(J110="現在",$AJ$6-CG109+15,J110-CG109+15))</f>
        <v>15</v>
      </c>
      <c r="BR109" s="49">
        <f>IF(DAY(BQ109)=15,BQ109-DAY(BQ109),BQ109-DAY(BQ109)+15)</f>
        <v>0</v>
      </c>
      <c r="BS109" s="48"/>
      <c r="BT109" s="48"/>
      <c r="BU109" s="46">
        <f>YEAR(J109)</f>
        <v>1900</v>
      </c>
      <c r="BV109" s="50">
        <f>MONTH(J109)+1</f>
        <v>2</v>
      </c>
      <c r="BW109" s="51" t="str">
        <f>CONCATENATE(BU109,"/",BV109,"/",1)</f>
        <v>1900/2/1</v>
      </c>
      <c r="BX109" s="51">
        <f t="shared" si="0"/>
        <v>32</v>
      </c>
      <c r="BY109" s="51">
        <f>BW109-1</f>
        <v>31</v>
      </c>
      <c r="BZ109" s="46">
        <f t="shared" si="1"/>
        <v>31</v>
      </c>
      <c r="CA109" s="46">
        <f>DAY(J109)</f>
        <v>0</v>
      </c>
      <c r="CB109" s="46">
        <f>YEAR(BL109)</f>
        <v>1900</v>
      </c>
      <c r="CC109" s="50">
        <f>IF(MONTH(BL109)=12,MONTH(BL109)-12+1,MONTH(BL109)+1)</f>
        <v>2</v>
      </c>
      <c r="CD109" s="51" t="str">
        <f>IF(CC109=1,CONCATENATE(CB109+1,"/",CC109,"/",1),CONCATENATE(CB109,"/",CC109,"/",1))</f>
        <v>1900/2/1</v>
      </c>
      <c r="CE109" s="51">
        <f t="shared" si="2"/>
        <v>31</v>
      </c>
      <c r="CF109" s="46">
        <f t="shared" si="3"/>
        <v>31</v>
      </c>
      <c r="CG109" s="46">
        <f>DAY(BL109)</f>
        <v>0</v>
      </c>
    </row>
    <row r="110" spans="1:83" ht="12.75" customHeight="1">
      <c r="A110" s="307"/>
      <c r="B110" s="459"/>
      <c r="C110" s="240"/>
      <c r="D110" s="240"/>
      <c r="E110" s="240"/>
      <c r="F110" s="240"/>
      <c r="G110" s="241"/>
      <c r="H110" s="2" t="s">
        <v>21</v>
      </c>
      <c r="I110" s="2"/>
      <c r="J110" s="292"/>
      <c r="K110" s="293"/>
      <c r="L110" s="306"/>
      <c r="M110" s="251"/>
      <c r="N110" s="287"/>
      <c r="O110" s="289"/>
      <c r="P110" s="251"/>
      <c r="Q110" s="300"/>
      <c r="R110" s="105"/>
      <c r="S110" s="264"/>
      <c r="T110" s="251"/>
      <c r="U110" s="253"/>
      <c r="V110"/>
      <c r="W110" s="128"/>
      <c r="X110" s="128"/>
      <c r="Y110" s="128"/>
      <c r="Z110" s="127"/>
      <c r="AA110" s="127"/>
      <c r="AB110" s="128"/>
      <c r="AC110" s="129"/>
      <c r="AE110" s="294"/>
      <c r="AF110" s="432"/>
      <c r="AG110" s="298"/>
      <c r="AH110" s="284"/>
      <c r="AI110" s="286"/>
      <c r="AJ110" s="165"/>
      <c r="AK110"/>
      <c r="AL110"/>
      <c r="AM110" s="59"/>
      <c r="AN110" s="59"/>
      <c r="AO110" s="60"/>
      <c r="AP110" s="37"/>
      <c r="AQ110" s="38"/>
      <c r="AR110" s="39"/>
      <c r="AS110" s="59"/>
      <c r="AT110" s="59"/>
      <c r="AU110" s="60"/>
      <c r="AV110" s="37"/>
      <c r="AW110" s="38"/>
      <c r="AX110" s="39"/>
      <c r="AY110" s="59"/>
      <c r="AZ110" s="59"/>
      <c r="BA110" s="60"/>
      <c r="BB110" s="37"/>
      <c r="BC110" s="38"/>
      <c r="BD110" s="38"/>
      <c r="BE110" s="59"/>
      <c r="BF110" s="59"/>
      <c r="BG110" s="60"/>
      <c r="BH110" s="37"/>
      <c r="BI110" s="38"/>
      <c r="BJ110" s="39"/>
      <c r="BK110" s="38"/>
      <c r="BL110" s="45"/>
      <c r="BM110" s="38"/>
      <c r="BN110" s="47"/>
      <c r="BO110" s="47"/>
      <c r="BP110" s="48"/>
      <c r="BQ110" s="49"/>
      <c r="BR110" s="49"/>
      <c r="BS110" s="48"/>
      <c r="BT110" s="48"/>
      <c r="BV110" s="50"/>
      <c r="BW110" s="51"/>
      <c r="BX110" s="51"/>
      <c r="BY110" s="51"/>
      <c r="CC110" s="50"/>
      <c r="CD110" s="51"/>
      <c r="CE110" s="51"/>
    </row>
    <row r="111" spans="1:85" ht="12.75" customHeight="1">
      <c r="A111" s="265"/>
      <c r="B111" s="475"/>
      <c r="C111" s="238"/>
      <c r="D111" s="238"/>
      <c r="E111" s="238"/>
      <c r="F111" s="238"/>
      <c r="G111" s="239"/>
      <c r="H111" s="7" t="s">
        <v>20</v>
      </c>
      <c r="I111" s="7"/>
      <c r="J111" s="304"/>
      <c r="K111" s="305"/>
      <c r="L111" s="279">
        <f>IF($J111&lt;&gt;"",IF($AI111="0-",AS111,IF($AI111="+0",AY111,IF($AI111="+-",BE111,AM111))),"")</f>
      </c>
      <c r="M111" s="250">
        <f>IF($J111&lt;&gt;"",IF($AI111="0-",AT111,IF($AI111="+0",AZ111,IF($AI111="+-",BF111,AN111))),"")</f>
      </c>
      <c r="N111" s="259">
        <f>IF($J111&lt;&gt;"",IF($AI111="0-",AU111,IF($AI111="+0",BA111,IF($AI111="+-",BG111,AO111))),"")</f>
      </c>
      <c r="O111" s="288">
        <f>IF($R112="","",ROUNDDOWN($AG111/12,0))</f>
      </c>
      <c r="P111" s="250">
        <f>IF($R112="","",ROUNDDOWN(MOD($AG111,12),0))</f>
      </c>
      <c r="Q111" s="299">
        <f>IF($R112="","",IF((MOD($AG111,12)-$P111)&gt;=0.5,"半",0))</f>
      </c>
      <c r="R111" s="104" t="s">
        <v>73</v>
      </c>
      <c r="S111" s="263">
        <f>IF($R112="","",ROUNDDOWN($AG111*($R111/$R112)/12,0))</f>
      </c>
      <c r="T111" s="250">
        <f>IF($R112="","",ROUNDDOWN(MOD($AG111*($R111/$R112),12),0))</f>
      </c>
      <c r="U111" s="252">
        <f>IF(R112="","",IF((MOD($AG111*($R111/$R112),12)-$T111)&gt;=0.5,"半",0))</f>
      </c>
      <c r="V111"/>
      <c r="W111" s="128"/>
      <c r="X111" s="128"/>
      <c r="Y111" s="128"/>
      <c r="Z111" s="127"/>
      <c r="AA111" s="127"/>
      <c r="AB111" s="128"/>
      <c r="AC111" s="129"/>
      <c r="AE111" s="294"/>
      <c r="AF111" s="432"/>
      <c r="AG111" s="298">
        <f>IF(OR($AE111&lt;&gt;$AE113,$AE113=""),SUMIF($AE$13:$AE$125,$AE111,$AH$13:$AH$125),"")</f>
        <v>0</v>
      </c>
      <c r="AH111" s="284" t="e">
        <f>IF(AF111=2,0,L111*12+M111+COUNTIF(N111:N111,"半")*0.5)</f>
        <v>#VALUE!</v>
      </c>
      <c r="AI111" s="285"/>
      <c r="AJ111" s="291">
        <f>IF(AI111&lt;&gt;"",VLOOKUP(AI111,$AK$13:$AL$16,2),"")</f>
      </c>
      <c r="AK111"/>
      <c r="AL111"/>
      <c r="AM111" s="40">
        <f>IF(AQ111&gt;=12,DATEDIF(BN111,BQ111,"y")+1,DATEDIF(BN111,BQ111,"y"))</f>
        <v>0</v>
      </c>
      <c r="AN111" s="40">
        <f>IF(AQ111&gt;=12,AQ111-12,AQ111)</f>
        <v>0</v>
      </c>
      <c r="AO111" s="41" t="str">
        <f>IF(AR111&lt;=15,"半",0)</f>
        <v>半</v>
      </c>
      <c r="AP111" s="37">
        <f>DATEDIF(BN111,BQ111,"y")</f>
        <v>0</v>
      </c>
      <c r="AQ111" s="38">
        <f>IF(AR111&gt;=16,DATEDIF(BN111,BQ111,"ym")+1,DATEDIF(BN111,BQ111,"ym"))</f>
        <v>0</v>
      </c>
      <c r="AR111" s="39">
        <f>DATEDIF(BN111,BQ111,"md")</f>
        <v>14</v>
      </c>
      <c r="AS111" s="40" t="e">
        <f>IF(AW111&gt;=12,DATEDIF(BN111,BR111,"y")+1,DATEDIF(BN111,BR111,"y"))</f>
        <v>#NUM!</v>
      </c>
      <c r="AT111" s="40" t="e">
        <f>IF(AW111&gt;=12,AW111-12,AW111)</f>
        <v>#NUM!</v>
      </c>
      <c r="AU111" s="41" t="e">
        <f>IF(AX111&lt;=15,"半",0)</f>
        <v>#NUM!</v>
      </c>
      <c r="AV111" s="37" t="e">
        <f>DATEDIF(BN111,BR111,"y")</f>
        <v>#NUM!</v>
      </c>
      <c r="AW111" s="38" t="e">
        <f>IF(AX111&gt;=16,DATEDIF(BN111,BR111,"ym")+1,DATEDIF(BN111,BR111,"ym"))</f>
        <v>#NUM!</v>
      </c>
      <c r="AX111" s="39" t="e">
        <f>DATEDIF(BN111,BR111,"md")</f>
        <v>#NUM!</v>
      </c>
      <c r="AY111" s="40" t="e">
        <f>IF(BC111&gt;=12,DATEDIF(BO111,BQ111,"y")+1,DATEDIF(BO111,BQ111,"y"))</f>
        <v>#NUM!</v>
      </c>
      <c r="AZ111" s="40" t="e">
        <f>IF(BC111&gt;=12,BC111-12,BC111)</f>
        <v>#NUM!</v>
      </c>
      <c r="BA111" s="41" t="e">
        <f>IF(BD111&lt;=15,"半",0)</f>
        <v>#NUM!</v>
      </c>
      <c r="BB111" s="37" t="e">
        <f>DATEDIF(BO111,BQ111,"y")</f>
        <v>#NUM!</v>
      </c>
      <c r="BC111" s="38" t="e">
        <f>IF(BD111&gt;=16,DATEDIF(BO111,BQ111,"ym")+1,DATEDIF(BO111,BQ111,"ym"))</f>
        <v>#NUM!</v>
      </c>
      <c r="BD111" s="38" t="e">
        <f>DATEDIF(BO111,BQ111,"md")</f>
        <v>#NUM!</v>
      </c>
      <c r="BE111" s="40" t="e">
        <f>IF(BI111&gt;=12,DATEDIF(BO111,BR111,"y")+1,DATEDIF(BO111,BR111,"y"))</f>
        <v>#NUM!</v>
      </c>
      <c r="BF111" s="40" t="e">
        <f>IF(BI111&gt;=12,BI111-12,BI111)</f>
        <v>#NUM!</v>
      </c>
      <c r="BG111" s="41" t="e">
        <f>IF(BJ111&lt;=15,"半",0)</f>
        <v>#NUM!</v>
      </c>
      <c r="BH111" s="37" t="e">
        <f>DATEDIF(BO111,BR111,"y")</f>
        <v>#NUM!</v>
      </c>
      <c r="BI111" s="38" t="e">
        <f>IF(BJ111&gt;=16,DATEDIF(BO111,BR111,"ym")+1,DATEDIF(BO111,BR111,"ym"))</f>
        <v>#NUM!</v>
      </c>
      <c r="BJ111" s="39" t="e">
        <f>DATEDIF(BO111,BR111,"md")</f>
        <v>#NUM!</v>
      </c>
      <c r="BK111" s="38"/>
      <c r="BL111" s="45">
        <f>IF(J112="現在",$AJ$6,J112)</f>
        <v>0</v>
      </c>
      <c r="BM111" s="38">
        <v>16</v>
      </c>
      <c r="BN111" s="47">
        <f>IF(DAY(J111)&lt;=15,J111-DAY(J111)+1,J111-DAY(J111)+16)</f>
        <v>1</v>
      </c>
      <c r="BO111" s="47">
        <f>IF(DAY(BN111)=1,BN111+15,BX111)</f>
        <v>16</v>
      </c>
      <c r="BP111" s="48"/>
      <c r="BQ111" s="116">
        <f>IF(CG111&gt;=16,CE111,IF(J112="現在",$AJ$6-CG111+15,J112-CG111+15))</f>
        <v>15</v>
      </c>
      <c r="BR111" s="49">
        <f>IF(DAY(BQ111)=15,BQ111-DAY(BQ111),BQ111-DAY(BQ111)+15)</f>
        <v>0</v>
      </c>
      <c r="BS111" s="48"/>
      <c r="BT111" s="48"/>
      <c r="BU111" s="46">
        <f>YEAR(J111)</f>
        <v>1900</v>
      </c>
      <c r="BV111" s="50">
        <f>MONTH(J111)+1</f>
        <v>2</v>
      </c>
      <c r="BW111" s="51" t="str">
        <f>CONCATENATE(BU111,"/",BV111,"/",1)</f>
        <v>1900/2/1</v>
      </c>
      <c r="BX111" s="51">
        <f t="shared" si="0"/>
        <v>32</v>
      </c>
      <c r="BY111" s="51">
        <f>BW111-1</f>
        <v>31</v>
      </c>
      <c r="BZ111" s="46">
        <f t="shared" si="1"/>
        <v>31</v>
      </c>
      <c r="CA111" s="46">
        <f>DAY(J111)</f>
        <v>0</v>
      </c>
      <c r="CB111" s="46">
        <f>YEAR(BL111)</f>
        <v>1900</v>
      </c>
      <c r="CC111" s="50">
        <f>IF(MONTH(BL111)=12,MONTH(BL111)-12+1,MONTH(BL111)+1)</f>
        <v>2</v>
      </c>
      <c r="CD111" s="51" t="str">
        <f>IF(CC111=1,CONCATENATE(CB111+1,"/",CC111,"/",1),CONCATENATE(CB111,"/",CC111,"/",1))</f>
        <v>1900/2/1</v>
      </c>
      <c r="CE111" s="51">
        <f t="shared" si="2"/>
        <v>31</v>
      </c>
      <c r="CF111" s="46">
        <f t="shared" si="3"/>
        <v>31</v>
      </c>
      <c r="CG111" s="46">
        <f>DAY(BL111)</f>
        <v>0</v>
      </c>
    </row>
    <row r="112" spans="1:83" ht="12.75" customHeight="1">
      <c r="A112" s="307"/>
      <c r="B112" s="459"/>
      <c r="C112" s="240"/>
      <c r="D112" s="240"/>
      <c r="E112" s="240"/>
      <c r="F112" s="240"/>
      <c r="G112" s="241"/>
      <c r="H112" s="2" t="s">
        <v>21</v>
      </c>
      <c r="I112" s="2"/>
      <c r="J112" s="292"/>
      <c r="K112" s="293"/>
      <c r="L112" s="306"/>
      <c r="M112" s="251"/>
      <c r="N112" s="287"/>
      <c r="O112" s="289"/>
      <c r="P112" s="251"/>
      <c r="Q112" s="300"/>
      <c r="R112" s="105"/>
      <c r="S112" s="264"/>
      <c r="T112" s="251"/>
      <c r="U112" s="253"/>
      <c r="V112"/>
      <c r="W112" s="128"/>
      <c r="X112" s="128"/>
      <c r="Y112" s="128"/>
      <c r="Z112" s="127"/>
      <c r="AA112" s="127"/>
      <c r="AB112" s="128"/>
      <c r="AC112" s="129"/>
      <c r="AE112" s="294"/>
      <c r="AF112" s="432"/>
      <c r="AG112" s="298"/>
      <c r="AH112" s="284"/>
      <c r="AI112" s="286"/>
      <c r="AJ112" s="165"/>
      <c r="AK112"/>
      <c r="AL112"/>
      <c r="AM112" s="59"/>
      <c r="AN112" s="59"/>
      <c r="AO112" s="60"/>
      <c r="AP112" s="37"/>
      <c r="AQ112" s="38"/>
      <c r="AR112" s="39"/>
      <c r="AS112" s="59"/>
      <c r="AT112" s="59"/>
      <c r="AU112" s="60"/>
      <c r="AV112" s="37"/>
      <c r="AW112" s="38"/>
      <c r="AX112" s="39"/>
      <c r="AY112" s="59"/>
      <c r="AZ112" s="59"/>
      <c r="BA112" s="60"/>
      <c r="BB112" s="37"/>
      <c r="BC112" s="38"/>
      <c r="BD112" s="38"/>
      <c r="BE112" s="59"/>
      <c r="BF112" s="59"/>
      <c r="BG112" s="60"/>
      <c r="BH112" s="37"/>
      <c r="BI112" s="38"/>
      <c r="BJ112" s="39"/>
      <c r="BK112" s="38"/>
      <c r="BL112" s="45"/>
      <c r="BM112" s="38"/>
      <c r="BN112" s="47"/>
      <c r="BO112" s="47"/>
      <c r="BP112" s="48"/>
      <c r="BQ112" s="49"/>
      <c r="BR112" s="49"/>
      <c r="BS112" s="48"/>
      <c r="BT112" s="48"/>
      <c r="BV112" s="50"/>
      <c r="BW112" s="51"/>
      <c r="BX112" s="51"/>
      <c r="BY112" s="51"/>
      <c r="CC112" s="50"/>
      <c r="CD112" s="51"/>
      <c r="CE112" s="51"/>
    </row>
    <row r="113" spans="1:85" ht="12.75" customHeight="1">
      <c r="A113" s="265"/>
      <c r="B113" s="475"/>
      <c r="C113" s="238"/>
      <c r="D113" s="238"/>
      <c r="E113" s="238"/>
      <c r="F113" s="238"/>
      <c r="G113" s="239"/>
      <c r="H113" s="7" t="s">
        <v>20</v>
      </c>
      <c r="I113" s="7"/>
      <c r="J113" s="304"/>
      <c r="K113" s="305"/>
      <c r="L113" s="279">
        <f>IF($J113&lt;&gt;"",IF($AI113="0-",AS113,IF($AI113="+0",AY113,IF($AI113="+-",BE113,AM113))),"")</f>
      </c>
      <c r="M113" s="250">
        <f>IF($J113&lt;&gt;"",IF($AI113="0-",AT113,IF($AI113="+0",AZ113,IF($AI113="+-",BF113,AN113))),"")</f>
      </c>
      <c r="N113" s="259">
        <f>IF($J113&lt;&gt;"",IF($AI113="0-",AU113,IF($AI113="+0",BA113,IF($AI113="+-",BG113,AO113))),"")</f>
      </c>
      <c r="O113" s="288">
        <f>IF($R114="","",ROUNDDOWN($AG113/12,0))</f>
      </c>
      <c r="P113" s="250">
        <f>IF($R114="","",ROUNDDOWN(MOD($AG113,12),0))</f>
      </c>
      <c r="Q113" s="299">
        <f>IF($R114="","",IF((MOD($AG113,12)-$P113)&gt;=0.5,"半",0))</f>
      </c>
      <c r="R113" s="104" t="s">
        <v>73</v>
      </c>
      <c r="S113" s="263">
        <f>IF($R114="","",ROUNDDOWN($AG113*($R113/$R114)/12,0))</f>
      </c>
      <c r="T113" s="250">
        <f>IF($R114="","",ROUNDDOWN(MOD($AG113*($R113/$R114),12),0))</f>
      </c>
      <c r="U113" s="252">
        <f>IF(R114="","",IF((MOD($AG113*($R113/$R114),12)-$T113)&gt;=0.5,"半",0))</f>
      </c>
      <c r="V113"/>
      <c r="W113" s="128"/>
      <c r="X113" s="128"/>
      <c r="Y113" s="128"/>
      <c r="Z113" s="127"/>
      <c r="AA113" s="127"/>
      <c r="AB113" s="128"/>
      <c r="AC113" s="129"/>
      <c r="AD113" s="489" t="s">
        <v>75</v>
      </c>
      <c r="AE113" s="294"/>
      <c r="AF113" s="432"/>
      <c r="AG113" s="298">
        <f>IF(OR($AE113&lt;&gt;$AE115,$AE115=""),SUMIF($AE$13:$AE$125,$AE113,$AH$13:$AH$125),"")</f>
        <v>0</v>
      </c>
      <c r="AH113" s="284" t="e">
        <f>IF(AF113=2,0,L113*12+M113+COUNTIF(N113:N113,"半")*0.5)</f>
        <v>#VALUE!</v>
      </c>
      <c r="AI113" s="285"/>
      <c r="AJ113" s="291">
        <f>IF(AI113&lt;&gt;"",VLOOKUP(AI113,$AK$13:$AL$16,2),"")</f>
      </c>
      <c r="AK113"/>
      <c r="AL113"/>
      <c r="AM113" s="40">
        <f>IF(AQ113&gt;=12,DATEDIF(BN113,BQ113,"y")+1,DATEDIF(BN113,BQ113,"y"))</f>
        <v>0</v>
      </c>
      <c r="AN113" s="40">
        <f>IF(AQ113&gt;=12,AQ113-12,AQ113)</f>
        <v>0</v>
      </c>
      <c r="AO113" s="41" t="str">
        <f>IF(AR113&lt;=15,"半",0)</f>
        <v>半</v>
      </c>
      <c r="AP113" s="37">
        <f>DATEDIF(BN113,BQ113,"y")</f>
        <v>0</v>
      </c>
      <c r="AQ113" s="38">
        <f>IF(AR113&gt;=16,DATEDIF(BN113,BQ113,"ym")+1,DATEDIF(BN113,BQ113,"ym"))</f>
        <v>0</v>
      </c>
      <c r="AR113" s="39">
        <f>DATEDIF(BN113,BQ113,"md")</f>
        <v>14</v>
      </c>
      <c r="AS113" s="40" t="e">
        <f>IF(AW113&gt;=12,DATEDIF(BN113,BR113,"y")+1,DATEDIF(BN113,BR113,"y"))</f>
        <v>#NUM!</v>
      </c>
      <c r="AT113" s="40" t="e">
        <f>IF(AW113&gt;=12,AW113-12,AW113)</f>
        <v>#NUM!</v>
      </c>
      <c r="AU113" s="41" t="e">
        <f>IF(AX113&lt;=15,"半",0)</f>
        <v>#NUM!</v>
      </c>
      <c r="AV113" s="37" t="e">
        <f>DATEDIF(BN113,BR113,"y")</f>
        <v>#NUM!</v>
      </c>
      <c r="AW113" s="38" t="e">
        <f>IF(AX113&gt;=16,DATEDIF(BN113,BR113,"ym")+1,DATEDIF(BN113,BR113,"ym"))</f>
        <v>#NUM!</v>
      </c>
      <c r="AX113" s="39" t="e">
        <f>DATEDIF(BN113,BR113,"md")</f>
        <v>#NUM!</v>
      </c>
      <c r="AY113" s="40" t="e">
        <f>IF(BC113&gt;=12,DATEDIF(BO113,BQ113,"y")+1,DATEDIF(BO113,BQ113,"y"))</f>
        <v>#NUM!</v>
      </c>
      <c r="AZ113" s="40" t="e">
        <f>IF(BC113&gt;=12,BC113-12,BC113)</f>
        <v>#NUM!</v>
      </c>
      <c r="BA113" s="41" t="e">
        <f>IF(BD113&lt;=15,"半",0)</f>
        <v>#NUM!</v>
      </c>
      <c r="BB113" s="37" t="e">
        <f>DATEDIF(BO113,BQ113,"y")</f>
        <v>#NUM!</v>
      </c>
      <c r="BC113" s="38" t="e">
        <f>IF(BD113&gt;=16,DATEDIF(BO113,BQ113,"ym")+1,DATEDIF(BO113,BQ113,"ym"))</f>
        <v>#NUM!</v>
      </c>
      <c r="BD113" s="38" t="e">
        <f>DATEDIF(BO113,BQ113,"md")</f>
        <v>#NUM!</v>
      </c>
      <c r="BE113" s="40" t="e">
        <f>IF(BI113&gt;=12,DATEDIF(BO113,BR113,"y")+1,DATEDIF(BO113,BR113,"y"))</f>
        <v>#NUM!</v>
      </c>
      <c r="BF113" s="40" t="e">
        <f>IF(BI113&gt;=12,BI113-12,BI113)</f>
        <v>#NUM!</v>
      </c>
      <c r="BG113" s="41" t="e">
        <f>IF(BJ113&lt;=15,"半",0)</f>
        <v>#NUM!</v>
      </c>
      <c r="BH113" s="37" t="e">
        <f>DATEDIF(BO113,BR113,"y")</f>
        <v>#NUM!</v>
      </c>
      <c r="BI113" s="38" t="e">
        <f>IF(BJ113&gt;=16,DATEDIF(BO113,BR113,"ym")+1,DATEDIF(BO113,BR113,"ym"))</f>
        <v>#NUM!</v>
      </c>
      <c r="BJ113" s="39" t="e">
        <f>DATEDIF(BO113,BR113,"md")</f>
        <v>#NUM!</v>
      </c>
      <c r="BK113" s="38"/>
      <c r="BL113" s="45">
        <f>IF(J114="現在",$AJ$6,J114)</f>
        <v>0</v>
      </c>
      <c r="BM113" s="38">
        <v>17</v>
      </c>
      <c r="BN113" s="47">
        <f>IF(DAY(J113)&lt;=15,J113-DAY(J113)+1,J113-DAY(J113)+16)</f>
        <v>1</v>
      </c>
      <c r="BO113" s="47">
        <f>IF(DAY(BN113)=1,BN113+15,BX113)</f>
        <v>16</v>
      </c>
      <c r="BP113" s="48"/>
      <c r="BQ113" s="116">
        <f>IF(CG113&gt;=16,CE113,IF(J114="現在",$AJ$6-CG113+15,J114-CG113+15))</f>
        <v>15</v>
      </c>
      <c r="BR113" s="49">
        <f>IF(DAY(BQ113)=15,BQ113-DAY(BQ113),BQ113-DAY(BQ113)+15)</f>
        <v>0</v>
      </c>
      <c r="BS113" s="48"/>
      <c r="BT113" s="48"/>
      <c r="BU113" s="46">
        <f>YEAR(J113)</f>
        <v>1900</v>
      </c>
      <c r="BV113" s="50">
        <f>MONTH(J113)+1</f>
        <v>2</v>
      </c>
      <c r="BW113" s="51" t="str">
        <f>CONCATENATE(BU113,"/",BV113,"/",1)</f>
        <v>1900/2/1</v>
      </c>
      <c r="BX113" s="51">
        <f t="shared" si="0"/>
        <v>32</v>
      </c>
      <c r="BY113" s="51">
        <f>BW113-1</f>
        <v>31</v>
      </c>
      <c r="BZ113" s="46">
        <f t="shared" si="1"/>
        <v>31</v>
      </c>
      <c r="CA113" s="46">
        <f>DAY(J113)</f>
        <v>0</v>
      </c>
      <c r="CB113" s="46">
        <f>YEAR(BL113)</f>
        <v>1900</v>
      </c>
      <c r="CC113" s="50">
        <f>IF(MONTH(BL113)=12,MONTH(BL113)-12+1,MONTH(BL113)+1)</f>
        <v>2</v>
      </c>
      <c r="CD113" s="51" t="str">
        <f>IF(CC113=1,CONCATENATE(CB113+1,"/",CC113,"/",1),CONCATENATE(CB113,"/",CC113,"/",1))</f>
        <v>1900/2/1</v>
      </c>
      <c r="CE113" s="51">
        <f t="shared" si="2"/>
        <v>31</v>
      </c>
      <c r="CF113" s="46">
        <f t="shared" si="3"/>
        <v>31</v>
      </c>
      <c r="CG113" s="46">
        <f>DAY(BL113)</f>
        <v>0</v>
      </c>
    </row>
    <row r="114" spans="1:83" ht="12.75" customHeight="1">
      <c r="A114" s="290"/>
      <c r="B114" s="459"/>
      <c r="C114" s="240"/>
      <c r="D114" s="240"/>
      <c r="E114" s="240"/>
      <c r="F114" s="240"/>
      <c r="G114" s="241"/>
      <c r="H114" s="2" t="s">
        <v>21</v>
      </c>
      <c r="I114" s="2"/>
      <c r="J114" s="292"/>
      <c r="K114" s="293"/>
      <c r="L114" s="306"/>
      <c r="M114" s="251"/>
      <c r="N114" s="287"/>
      <c r="O114" s="289"/>
      <c r="P114" s="251"/>
      <c r="Q114" s="300"/>
      <c r="R114" s="105"/>
      <c r="S114" s="264"/>
      <c r="T114" s="251"/>
      <c r="U114" s="253"/>
      <c r="V114"/>
      <c r="W114" s="128"/>
      <c r="X114" s="128"/>
      <c r="Y114" s="128"/>
      <c r="Z114" s="127"/>
      <c r="AA114" s="127"/>
      <c r="AB114" s="128"/>
      <c r="AC114" s="129"/>
      <c r="AD114" s="490"/>
      <c r="AE114" s="294"/>
      <c r="AF114" s="432"/>
      <c r="AG114" s="298"/>
      <c r="AH114" s="284"/>
      <c r="AI114" s="286"/>
      <c r="AJ114" s="165"/>
      <c r="AK114"/>
      <c r="AL114"/>
      <c r="AM114" s="59"/>
      <c r="AN114" s="59"/>
      <c r="AO114" s="60"/>
      <c r="AP114" s="37"/>
      <c r="AQ114" s="38"/>
      <c r="AR114" s="39"/>
      <c r="AS114" s="59"/>
      <c r="AT114" s="59"/>
      <c r="AU114" s="60"/>
      <c r="AV114" s="37"/>
      <c r="AW114" s="38"/>
      <c r="AX114" s="39"/>
      <c r="AY114" s="59"/>
      <c r="AZ114" s="59"/>
      <c r="BA114" s="60"/>
      <c r="BB114" s="37"/>
      <c r="BC114" s="38"/>
      <c r="BD114" s="38"/>
      <c r="BE114" s="59"/>
      <c r="BF114" s="59"/>
      <c r="BG114" s="60"/>
      <c r="BH114" s="37"/>
      <c r="BI114" s="38"/>
      <c r="BJ114" s="39"/>
      <c r="BK114" s="38"/>
      <c r="BL114" s="45"/>
      <c r="BM114" s="38"/>
      <c r="BN114" s="47"/>
      <c r="BO114" s="47"/>
      <c r="BP114" s="48"/>
      <c r="BQ114" s="49"/>
      <c r="BR114" s="49"/>
      <c r="BS114" s="48"/>
      <c r="BT114" s="48"/>
      <c r="BV114" s="50"/>
      <c r="BW114" s="51"/>
      <c r="BX114" s="51"/>
      <c r="BY114" s="51"/>
      <c r="CC114" s="50"/>
      <c r="CD114" s="51"/>
      <c r="CE114" s="51"/>
    </row>
    <row r="115" spans="1:85" ht="12.75" customHeight="1">
      <c r="A115" s="307"/>
      <c r="B115" s="497"/>
      <c r="C115" s="487"/>
      <c r="D115" s="487"/>
      <c r="E115" s="487"/>
      <c r="F115" s="487"/>
      <c r="G115" s="488"/>
      <c r="H115" s="74" t="s">
        <v>20</v>
      </c>
      <c r="I115" s="74"/>
      <c r="J115" s="304"/>
      <c r="K115" s="305"/>
      <c r="L115" s="279">
        <f>IF($J115&lt;&gt;"",IF($AI115="0-",AS115,IF($AI115="+0",AY115,IF($AI115="+-",BE115,AM115))),"")</f>
      </c>
      <c r="M115" s="250">
        <f>IF($J115&lt;&gt;"",IF($AI115="0-",AT115,IF($AI115="+0",AZ115,IF($AI115="+-",BF115,AN115))),"")</f>
      </c>
      <c r="N115" s="259">
        <f>IF($J115&lt;&gt;"",IF($AI115="0-",AU115,IF($AI115="+0",BA115,IF($AI115="+-",BG115,AO115))),"")</f>
      </c>
      <c r="O115" s="288">
        <f>IF($R116="","",ROUNDDOWN($AG115/12,0))</f>
      </c>
      <c r="P115" s="250">
        <f>IF($R116="","",ROUNDDOWN(MOD($AG115,12),0))</f>
      </c>
      <c r="Q115" s="299">
        <f>IF($R116="","",IF((MOD($AG115,12)-$P115)&gt;=0.5,"半",0))</f>
      </c>
      <c r="R115" s="104" t="s">
        <v>73</v>
      </c>
      <c r="S115" s="263">
        <f>IF($R116="","",ROUNDDOWN($AG115*($R115/$R116)/12,0))</f>
      </c>
      <c r="T115" s="250">
        <f>IF($R116="","",ROUNDDOWN(MOD($AG115*($R115/$R116),12),0))</f>
      </c>
      <c r="U115" s="252">
        <f>IF(R116="","",IF((MOD($AG115*($R115/$R116),12)-$T115)&gt;=0.5,"半",0))</f>
      </c>
      <c r="V115"/>
      <c r="W115" s="125"/>
      <c r="X115" s="125"/>
      <c r="Y115" s="125"/>
      <c r="Z115" s="4"/>
      <c r="AA115" s="4"/>
      <c r="AB115" s="125"/>
      <c r="AC115" s="126"/>
      <c r="AD115" s="490"/>
      <c r="AE115" s="294"/>
      <c r="AF115" s="432"/>
      <c r="AG115" s="298">
        <f>IF(OR($AE115&lt;&gt;$AE117,$AE117=""),SUMIF($AE$13:$AE$125,$AE115,$AH$13:$AH$125),"")</f>
        <v>0</v>
      </c>
      <c r="AH115" s="284" t="e">
        <f>IF(AF115=2,0,L115*12+M115+COUNTIF(N115:N115,"半")*0.5)</f>
        <v>#VALUE!</v>
      </c>
      <c r="AI115" s="285"/>
      <c r="AJ115" s="291">
        <f>IF(AI115&lt;&gt;"",VLOOKUP(AI115,$AK$13:$AL$16,2),"")</f>
      </c>
      <c r="AK115"/>
      <c r="AL115"/>
      <c r="AM115" s="40">
        <f>IF(AQ115&gt;=12,DATEDIF(BN115,BQ115,"y")+1,DATEDIF(BN115,BQ115,"y"))</f>
        <v>0</v>
      </c>
      <c r="AN115" s="40">
        <f>IF(AQ115&gt;=12,AQ115-12,AQ115)</f>
        <v>0</v>
      </c>
      <c r="AO115" s="41" t="str">
        <f>IF(AR115&lt;=15,"半",0)</f>
        <v>半</v>
      </c>
      <c r="AP115" s="37">
        <f>DATEDIF(BN115,BQ115,"y")</f>
        <v>0</v>
      </c>
      <c r="AQ115" s="38">
        <f>IF(AR115&gt;=16,DATEDIF(BN115,BQ115,"ym")+1,DATEDIF(BN115,BQ115,"ym"))</f>
        <v>0</v>
      </c>
      <c r="AR115" s="39">
        <f>DATEDIF(BN115,BQ115,"md")</f>
        <v>14</v>
      </c>
      <c r="AS115" s="40" t="e">
        <f>IF(AW115&gt;=12,DATEDIF(BN115,BR115,"y")+1,DATEDIF(BN115,BR115,"y"))</f>
        <v>#NUM!</v>
      </c>
      <c r="AT115" s="40" t="e">
        <f>IF(AW115&gt;=12,AW115-12,AW115)</f>
        <v>#NUM!</v>
      </c>
      <c r="AU115" s="41" t="e">
        <f>IF(AX115&lt;=15,"半",0)</f>
        <v>#NUM!</v>
      </c>
      <c r="AV115" s="37" t="e">
        <f>DATEDIF(BN115,BR115,"y")</f>
        <v>#NUM!</v>
      </c>
      <c r="AW115" s="38" t="e">
        <f>IF(AX115&gt;=16,DATEDIF(BN115,BR115,"ym")+1,DATEDIF(BN115,BR115,"ym"))</f>
        <v>#NUM!</v>
      </c>
      <c r="AX115" s="39" t="e">
        <f>DATEDIF(BN115,BR115,"md")</f>
        <v>#NUM!</v>
      </c>
      <c r="AY115" s="40" t="e">
        <f>IF(BC115&gt;=12,DATEDIF(BO115,BQ115,"y")+1,DATEDIF(BO115,BQ115,"y"))</f>
        <v>#NUM!</v>
      </c>
      <c r="AZ115" s="40" t="e">
        <f>IF(BC115&gt;=12,BC115-12,BC115)</f>
        <v>#NUM!</v>
      </c>
      <c r="BA115" s="41" t="e">
        <f>IF(BD115&lt;=15,"半",0)</f>
        <v>#NUM!</v>
      </c>
      <c r="BB115" s="37" t="e">
        <f>DATEDIF(BO115,BQ115,"y")</f>
        <v>#NUM!</v>
      </c>
      <c r="BC115" s="38" t="e">
        <f>IF(BD115&gt;=16,DATEDIF(BO115,BQ115,"ym")+1,DATEDIF(BO115,BQ115,"ym"))</f>
        <v>#NUM!</v>
      </c>
      <c r="BD115" s="38" t="e">
        <f>DATEDIF(BO115,BQ115,"md")</f>
        <v>#NUM!</v>
      </c>
      <c r="BE115" s="40" t="e">
        <f>IF(BI115&gt;=12,DATEDIF(BO115,BR115,"y")+1,DATEDIF(BO115,BR115,"y"))</f>
        <v>#NUM!</v>
      </c>
      <c r="BF115" s="40" t="e">
        <f>IF(BI115&gt;=12,BI115-12,BI115)</f>
        <v>#NUM!</v>
      </c>
      <c r="BG115" s="41" t="e">
        <f>IF(BJ115&lt;=15,"半",0)</f>
        <v>#NUM!</v>
      </c>
      <c r="BH115" s="37" t="e">
        <f>DATEDIF(BO115,BR115,"y")</f>
        <v>#NUM!</v>
      </c>
      <c r="BI115" s="38" t="e">
        <f>IF(BJ115&gt;=16,DATEDIF(BO115,BR115,"ym")+1,DATEDIF(BO115,BR115,"ym"))</f>
        <v>#NUM!</v>
      </c>
      <c r="BJ115" s="39" t="e">
        <f>DATEDIF(BO115,BR115,"md")</f>
        <v>#NUM!</v>
      </c>
      <c r="BK115" s="38"/>
      <c r="BL115" s="45">
        <f>IF(J116="現在",$AJ$6,J116)</f>
        <v>0</v>
      </c>
      <c r="BM115" s="38">
        <v>13</v>
      </c>
      <c r="BN115" s="47">
        <f>IF(DAY(J115)&lt;=15,J115-DAY(J115)+1,J115-DAY(J115)+16)</f>
        <v>1</v>
      </c>
      <c r="BO115" s="47">
        <f>IF(DAY(BN115)=1,BN115+15,BX115)</f>
        <v>16</v>
      </c>
      <c r="BP115" s="48"/>
      <c r="BQ115" s="116">
        <f>IF(CG115&gt;=16,CE115,IF(J116="現在",$AJ$6-CG115+15,J116-CG115+15))</f>
        <v>15</v>
      </c>
      <c r="BR115" s="49">
        <f>IF(DAY(BQ115)=15,BQ115-DAY(BQ115),BQ115-DAY(BQ115)+15)</f>
        <v>0</v>
      </c>
      <c r="BS115" s="48"/>
      <c r="BT115" s="48"/>
      <c r="BU115" s="46">
        <f>YEAR(J115)</f>
        <v>1900</v>
      </c>
      <c r="BV115" s="50">
        <f>MONTH(J115)+1</f>
        <v>2</v>
      </c>
      <c r="BW115" s="51" t="str">
        <f>CONCATENATE(BU115,"/",BV115,"/",1)</f>
        <v>1900/2/1</v>
      </c>
      <c r="BX115" s="51">
        <f t="shared" si="0"/>
        <v>32</v>
      </c>
      <c r="BY115" s="51">
        <f>BW115-1</f>
        <v>31</v>
      </c>
      <c r="BZ115" s="46">
        <f t="shared" si="1"/>
        <v>31</v>
      </c>
      <c r="CA115" s="46">
        <f>DAY(J115)</f>
        <v>0</v>
      </c>
      <c r="CB115" s="46">
        <f>YEAR(BL115)</f>
        <v>1900</v>
      </c>
      <c r="CC115" s="50">
        <f>IF(MONTH(BL115)=12,MONTH(BL115)-12+1,MONTH(BL115)+1)</f>
        <v>2</v>
      </c>
      <c r="CD115" s="51" t="str">
        <f>IF(CC115=1,CONCATENATE(CB115+1,"/",CC115,"/",1),CONCATENATE(CB115,"/",CC115,"/",1))</f>
        <v>1900/2/1</v>
      </c>
      <c r="CE115" s="51">
        <f t="shared" si="2"/>
        <v>31</v>
      </c>
      <c r="CF115" s="46">
        <f t="shared" si="3"/>
        <v>31</v>
      </c>
      <c r="CG115" s="46">
        <f>DAY(BL115)</f>
        <v>0</v>
      </c>
    </row>
    <row r="116" spans="1:83" ht="12.75" customHeight="1">
      <c r="A116" s="307"/>
      <c r="B116" s="459"/>
      <c r="C116" s="240"/>
      <c r="D116" s="240"/>
      <c r="E116" s="240"/>
      <c r="F116" s="240"/>
      <c r="G116" s="241"/>
      <c r="H116" s="2" t="s">
        <v>21</v>
      </c>
      <c r="I116" s="2"/>
      <c r="J116" s="292"/>
      <c r="K116" s="293"/>
      <c r="L116" s="306"/>
      <c r="M116" s="251"/>
      <c r="N116" s="287"/>
      <c r="O116" s="289"/>
      <c r="P116" s="251"/>
      <c r="Q116" s="300"/>
      <c r="R116" s="105"/>
      <c r="S116" s="264"/>
      <c r="T116" s="251"/>
      <c r="U116" s="253"/>
      <c r="V116"/>
      <c r="W116" s="128"/>
      <c r="X116" s="128"/>
      <c r="Y116" s="128"/>
      <c r="Z116" s="127"/>
      <c r="AA116" s="127"/>
      <c r="AB116" s="128"/>
      <c r="AC116" s="129"/>
      <c r="AD116" s="490"/>
      <c r="AE116" s="294"/>
      <c r="AF116" s="432"/>
      <c r="AG116" s="298"/>
      <c r="AH116" s="284"/>
      <c r="AI116" s="286"/>
      <c r="AJ116" s="165"/>
      <c r="AK116"/>
      <c r="AL116"/>
      <c r="AM116" s="59"/>
      <c r="AN116" s="59"/>
      <c r="AO116" s="60"/>
      <c r="AP116" s="37"/>
      <c r="AQ116" s="38"/>
      <c r="AR116" s="39"/>
      <c r="AS116" s="59"/>
      <c r="AT116" s="59"/>
      <c r="AU116" s="60"/>
      <c r="AV116" s="37"/>
      <c r="AW116" s="38"/>
      <c r="AX116" s="39"/>
      <c r="AY116" s="59"/>
      <c r="AZ116" s="59"/>
      <c r="BA116" s="60"/>
      <c r="BB116" s="37"/>
      <c r="BC116" s="38"/>
      <c r="BD116" s="38"/>
      <c r="BE116" s="59"/>
      <c r="BF116" s="59"/>
      <c r="BG116" s="60"/>
      <c r="BH116" s="37"/>
      <c r="BI116" s="38"/>
      <c r="BJ116" s="39"/>
      <c r="BK116" s="38"/>
      <c r="BL116" s="45"/>
      <c r="BM116" s="38"/>
      <c r="BN116" s="47"/>
      <c r="BO116" s="47"/>
      <c r="BP116" s="48"/>
      <c r="BQ116" s="49"/>
      <c r="BR116" s="49"/>
      <c r="BS116" s="48"/>
      <c r="BT116" s="48"/>
      <c r="BV116" s="50"/>
      <c r="BW116" s="51"/>
      <c r="BX116" s="51"/>
      <c r="BY116" s="51"/>
      <c r="CC116" s="50"/>
      <c r="CD116" s="51"/>
      <c r="CE116" s="51"/>
    </row>
    <row r="117" spans="1:85" ht="12.75" customHeight="1">
      <c r="A117" s="265"/>
      <c r="B117" s="475"/>
      <c r="C117" s="238"/>
      <c r="D117" s="238"/>
      <c r="E117" s="238"/>
      <c r="F117" s="238"/>
      <c r="G117" s="239"/>
      <c r="H117" s="7" t="s">
        <v>20</v>
      </c>
      <c r="I117" s="7"/>
      <c r="J117" s="304"/>
      <c r="K117" s="305"/>
      <c r="L117" s="279">
        <f>IF($J117&lt;&gt;"",IF($AI117="0-",AS117,IF($AI117="+0",AY117,IF($AI117="+-",BE117,AM117))),"")</f>
      </c>
      <c r="M117" s="250">
        <f>IF($J117&lt;&gt;"",IF($AI117="0-",AT117,IF($AI117="+0",AZ117,IF($AI117="+-",BF117,AN117))),"")</f>
      </c>
      <c r="N117" s="259">
        <f>IF($J117&lt;&gt;"",IF($AI117="0-",AU117,IF($AI117="+0",BA117,IF($AI117="+-",BG117,AO117))),"")</f>
      </c>
      <c r="O117" s="288">
        <f>IF($R118="","",ROUNDDOWN($AG117/12,0))</f>
      </c>
      <c r="P117" s="250">
        <f>IF($R118="","",ROUNDDOWN(MOD($AG117,12),0))</f>
      </c>
      <c r="Q117" s="299">
        <f>IF($R118="","",IF((MOD($AG117,12)-$P117)&gt;=0.5,"半",0))</f>
      </c>
      <c r="R117" s="104" t="s">
        <v>73</v>
      </c>
      <c r="S117" s="263">
        <f>IF($R118="","",ROUNDDOWN($AG117*($R117/$R118)/12,0))</f>
      </c>
      <c r="T117" s="250">
        <f>IF($R118="","",ROUNDDOWN(MOD($AG117*($R117/$R118),12),0))</f>
      </c>
      <c r="U117" s="252">
        <f>IF(R118="","",IF((MOD($AG117*($R117/$R118),12)-$T117)&gt;=0.5,"半",0))</f>
      </c>
      <c r="V117"/>
      <c r="W117" s="128"/>
      <c r="X117" s="128"/>
      <c r="Y117" s="128"/>
      <c r="Z117" s="127"/>
      <c r="AA117" s="127"/>
      <c r="AB117" s="128"/>
      <c r="AC117" s="129"/>
      <c r="AD117" s="490"/>
      <c r="AE117" s="294"/>
      <c r="AF117" s="432"/>
      <c r="AG117" s="298">
        <f>IF(OR($AE117&lt;&gt;$AE119,$AE119=""),SUMIF($AE$13:$AE$125,$AE117,$AH$13:$AH$125),"")</f>
        <v>0</v>
      </c>
      <c r="AH117" s="284" t="e">
        <f>IF(AF117=2,0,L117*12+M117+COUNTIF(N117:N117,"半")*0.5)</f>
        <v>#VALUE!</v>
      </c>
      <c r="AI117" s="285"/>
      <c r="AJ117" s="291">
        <f>IF(AI117&lt;&gt;"",VLOOKUP(AI117,$AK$13:$AL$16,2),"")</f>
      </c>
      <c r="AK117"/>
      <c r="AL117"/>
      <c r="AM117" s="40">
        <f>IF(AQ117&gt;=12,DATEDIF(BN117,BQ117,"y")+1,DATEDIF(BN117,BQ117,"y"))</f>
        <v>0</v>
      </c>
      <c r="AN117" s="40">
        <f>IF(AQ117&gt;=12,AQ117-12,AQ117)</f>
        <v>0</v>
      </c>
      <c r="AO117" s="41" t="str">
        <f>IF(AR117&lt;=15,"半",0)</f>
        <v>半</v>
      </c>
      <c r="AP117" s="37">
        <f>DATEDIF(BN117,BQ117,"y")</f>
        <v>0</v>
      </c>
      <c r="AQ117" s="38">
        <f>IF(AR117&gt;=16,DATEDIF(BN117,BQ117,"ym")+1,DATEDIF(BN117,BQ117,"ym"))</f>
        <v>0</v>
      </c>
      <c r="AR117" s="39">
        <f>DATEDIF(BN117,BQ117,"md")</f>
        <v>14</v>
      </c>
      <c r="AS117" s="40" t="e">
        <f>IF(AW117&gt;=12,DATEDIF(BN117,BR117,"y")+1,DATEDIF(BN117,BR117,"y"))</f>
        <v>#NUM!</v>
      </c>
      <c r="AT117" s="40" t="e">
        <f>IF(AW117&gt;=12,AW117-12,AW117)</f>
        <v>#NUM!</v>
      </c>
      <c r="AU117" s="41" t="e">
        <f>IF(AX117&lt;=15,"半",0)</f>
        <v>#NUM!</v>
      </c>
      <c r="AV117" s="37" t="e">
        <f>DATEDIF(BN117,BR117,"y")</f>
        <v>#NUM!</v>
      </c>
      <c r="AW117" s="38" t="e">
        <f>IF(AX117&gt;=16,DATEDIF(BN117,BR117,"ym")+1,DATEDIF(BN117,BR117,"ym"))</f>
        <v>#NUM!</v>
      </c>
      <c r="AX117" s="39" t="e">
        <f>DATEDIF(BN117,BR117,"md")</f>
        <v>#NUM!</v>
      </c>
      <c r="AY117" s="40" t="e">
        <f>IF(BC117&gt;=12,DATEDIF(BO117,BQ117,"y")+1,DATEDIF(BO117,BQ117,"y"))</f>
        <v>#NUM!</v>
      </c>
      <c r="AZ117" s="40" t="e">
        <f>IF(BC117&gt;=12,BC117-12,BC117)</f>
        <v>#NUM!</v>
      </c>
      <c r="BA117" s="41" t="e">
        <f>IF(BD117&lt;=15,"半",0)</f>
        <v>#NUM!</v>
      </c>
      <c r="BB117" s="37" t="e">
        <f>DATEDIF(BO117,BQ117,"y")</f>
        <v>#NUM!</v>
      </c>
      <c r="BC117" s="38" t="e">
        <f>IF(BD117&gt;=16,DATEDIF(BO117,BQ117,"ym")+1,DATEDIF(BO117,BQ117,"ym"))</f>
        <v>#NUM!</v>
      </c>
      <c r="BD117" s="38" t="e">
        <f>DATEDIF(BO117,BQ117,"md")</f>
        <v>#NUM!</v>
      </c>
      <c r="BE117" s="40" t="e">
        <f>IF(BI117&gt;=12,DATEDIF(BO117,BR117,"y")+1,DATEDIF(BO117,BR117,"y"))</f>
        <v>#NUM!</v>
      </c>
      <c r="BF117" s="40" t="e">
        <f>IF(BI117&gt;=12,BI117-12,BI117)</f>
        <v>#NUM!</v>
      </c>
      <c r="BG117" s="41" t="e">
        <f>IF(BJ117&lt;=15,"半",0)</f>
        <v>#NUM!</v>
      </c>
      <c r="BH117" s="37" t="e">
        <f>DATEDIF(BO117,BR117,"y")</f>
        <v>#NUM!</v>
      </c>
      <c r="BI117" s="38" t="e">
        <f>IF(BJ117&gt;=16,DATEDIF(BO117,BR117,"ym")+1,DATEDIF(BO117,BR117,"ym"))</f>
        <v>#NUM!</v>
      </c>
      <c r="BJ117" s="39" t="e">
        <f>DATEDIF(BO117,BR117,"md")</f>
        <v>#NUM!</v>
      </c>
      <c r="BK117" s="38"/>
      <c r="BL117" s="45">
        <f>IF(J118="現在",$AJ$6,J118)</f>
        <v>0</v>
      </c>
      <c r="BM117" s="38">
        <v>14</v>
      </c>
      <c r="BN117" s="47">
        <f>IF(DAY(J117)&lt;=15,J117-DAY(J117)+1,J117-DAY(J117)+16)</f>
        <v>1</v>
      </c>
      <c r="BO117" s="47">
        <f>IF(DAY(BN117)=1,BN117+15,BX117)</f>
        <v>16</v>
      </c>
      <c r="BP117" s="48"/>
      <c r="BQ117" s="116">
        <f>IF(CG117&gt;=16,CE117,IF(J118="現在",$AJ$6-CG117+15,J118-CG117+15))</f>
        <v>15</v>
      </c>
      <c r="BR117" s="49">
        <f>IF(DAY(BQ117)=15,BQ117-DAY(BQ117),BQ117-DAY(BQ117)+15)</f>
        <v>0</v>
      </c>
      <c r="BS117" s="48"/>
      <c r="BT117" s="48"/>
      <c r="BU117" s="46">
        <f>YEAR(J117)</f>
        <v>1900</v>
      </c>
      <c r="BV117" s="50">
        <f>MONTH(J117)+1</f>
        <v>2</v>
      </c>
      <c r="BW117" s="51" t="str">
        <f>CONCATENATE(BU117,"/",BV117,"/",1)</f>
        <v>1900/2/1</v>
      </c>
      <c r="BX117" s="51">
        <f t="shared" si="0"/>
        <v>32</v>
      </c>
      <c r="BY117" s="51">
        <f>BW117-1</f>
        <v>31</v>
      </c>
      <c r="BZ117" s="46">
        <f t="shared" si="1"/>
        <v>31</v>
      </c>
      <c r="CA117" s="46">
        <f>DAY(J117)</f>
        <v>0</v>
      </c>
      <c r="CB117" s="46">
        <f>YEAR(BL117)</f>
        <v>1900</v>
      </c>
      <c r="CC117" s="50">
        <f>IF(MONTH(BL117)=12,MONTH(BL117)-12+1,MONTH(BL117)+1)</f>
        <v>2</v>
      </c>
      <c r="CD117" s="51" t="str">
        <f>IF(CC117=1,CONCATENATE(CB117+1,"/",CC117,"/",1),CONCATENATE(CB117,"/",CC117,"/",1))</f>
        <v>1900/2/1</v>
      </c>
      <c r="CE117" s="51">
        <f t="shared" si="2"/>
        <v>31</v>
      </c>
      <c r="CF117" s="46">
        <f t="shared" si="3"/>
        <v>31</v>
      </c>
      <c r="CG117" s="46">
        <f>DAY(BL117)</f>
        <v>0</v>
      </c>
    </row>
    <row r="118" spans="1:83" ht="12.75" customHeight="1">
      <c r="A118" s="307"/>
      <c r="B118" s="459"/>
      <c r="C118" s="240"/>
      <c r="D118" s="240"/>
      <c r="E118" s="240"/>
      <c r="F118" s="240"/>
      <c r="G118" s="241"/>
      <c r="H118" s="2" t="s">
        <v>21</v>
      </c>
      <c r="I118" s="2"/>
      <c r="J118" s="292"/>
      <c r="K118" s="293"/>
      <c r="L118" s="306"/>
      <c r="M118" s="251"/>
      <c r="N118" s="287"/>
      <c r="O118" s="289"/>
      <c r="P118" s="251"/>
      <c r="Q118" s="300"/>
      <c r="R118" s="105"/>
      <c r="S118" s="264"/>
      <c r="T118" s="251"/>
      <c r="U118" s="253"/>
      <c r="V118"/>
      <c r="W118" s="128"/>
      <c r="X118" s="128"/>
      <c r="Y118" s="128"/>
      <c r="Z118" s="127"/>
      <c r="AA118" s="127"/>
      <c r="AB118" s="128"/>
      <c r="AC118" s="129"/>
      <c r="AD118" s="490"/>
      <c r="AE118" s="294"/>
      <c r="AF118" s="432"/>
      <c r="AG118" s="298"/>
      <c r="AH118" s="284"/>
      <c r="AI118" s="286"/>
      <c r="AJ118" s="165"/>
      <c r="AK118"/>
      <c r="AL118"/>
      <c r="AM118" s="59"/>
      <c r="AN118" s="59"/>
      <c r="AO118" s="60"/>
      <c r="AP118" s="37"/>
      <c r="AQ118" s="38"/>
      <c r="AR118" s="39"/>
      <c r="AS118" s="59"/>
      <c r="AT118" s="59"/>
      <c r="AU118" s="60"/>
      <c r="AV118" s="37"/>
      <c r="AW118" s="38"/>
      <c r="AX118" s="39"/>
      <c r="AY118" s="59"/>
      <c r="AZ118" s="59"/>
      <c r="BA118" s="60"/>
      <c r="BB118" s="37"/>
      <c r="BC118" s="38"/>
      <c r="BD118" s="38"/>
      <c r="BE118" s="59"/>
      <c r="BF118" s="59"/>
      <c r="BG118" s="60"/>
      <c r="BH118" s="37"/>
      <c r="BI118" s="38"/>
      <c r="BJ118" s="39"/>
      <c r="BK118" s="38"/>
      <c r="BL118" s="45"/>
      <c r="BM118" s="38"/>
      <c r="BN118" s="47"/>
      <c r="BO118" s="47"/>
      <c r="BP118" s="48"/>
      <c r="BQ118" s="49"/>
      <c r="BR118" s="49"/>
      <c r="BS118" s="48"/>
      <c r="BT118" s="48"/>
      <c r="BV118" s="50"/>
      <c r="BW118" s="51"/>
      <c r="BX118" s="51"/>
      <c r="BY118" s="51"/>
      <c r="CC118" s="50"/>
      <c r="CD118" s="51"/>
      <c r="CE118" s="51"/>
    </row>
    <row r="119" spans="1:85" ht="12.75" customHeight="1">
      <c r="A119" s="265"/>
      <c r="B119" s="475"/>
      <c r="C119" s="238"/>
      <c r="D119" s="238"/>
      <c r="E119" s="238"/>
      <c r="F119" s="238"/>
      <c r="G119" s="239"/>
      <c r="H119" s="7" t="s">
        <v>20</v>
      </c>
      <c r="I119" s="7"/>
      <c r="J119" s="304"/>
      <c r="K119" s="305"/>
      <c r="L119" s="279">
        <f>IF($J119&lt;&gt;"",IF($AI119="0-",AS119,IF($AI119="+0",AY119,IF($AI119="+-",BE119,AM119))),"")</f>
      </c>
      <c r="M119" s="250">
        <f>IF($J119&lt;&gt;"",IF($AI119="0-",AT119,IF($AI119="+0",AZ119,IF($AI119="+-",BF119,AN119))),"")</f>
      </c>
      <c r="N119" s="259">
        <f>IF($J119&lt;&gt;"",IF($AI119="0-",AU119,IF($AI119="+0",BA119,IF($AI119="+-",BG119,AO119))),"")</f>
      </c>
      <c r="O119" s="288">
        <f>IF($R120="","",ROUNDDOWN($AG119/12,0))</f>
      </c>
      <c r="P119" s="250">
        <f>IF($R120="","",ROUNDDOWN(MOD($AG119,12),0))</f>
      </c>
      <c r="Q119" s="299">
        <f>IF($R120="","",IF((MOD($AG119,12)-$P119)&gt;=0.5,"半",0))</f>
      </c>
      <c r="R119" s="104" t="s">
        <v>73</v>
      </c>
      <c r="S119" s="263">
        <f>IF($R120="","",ROUNDDOWN($AG119*($R119/$R120)/12,0))</f>
      </c>
      <c r="T119" s="250">
        <f>IF($R120="","",ROUNDDOWN(MOD($AG119*($R119/$R120),12),0))</f>
      </c>
      <c r="U119" s="252">
        <f>IF(R120="","",IF((MOD($AG119*($R119/$R120),12)-$T119)&gt;=0.5,"半",0))</f>
      </c>
      <c r="V119"/>
      <c r="W119" s="128"/>
      <c r="X119" s="128"/>
      <c r="Y119" s="128"/>
      <c r="Z119" s="127"/>
      <c r="AA119" s="127"/>
      <c r="AB119" s="128"/>
      <c r="AC119" s="129"/>
      <c r="AD119" s="490"/>
      <c r="AE119" s="294"/>
      <c r="AF119" s="432"/>
      <c r="AG119" s="298">
        <f>IF(OR($AE119&lt;&gt;$AE121,$AE121=""),SUMIF($AE$13:$AE$125,$AE119,$AH$13:$AH$125),"")</f>
        <v>0</v>
      </c>
      <c r="AH119" s="284" t="e">
        <f>IF(AF119=2,0,L119*12+M119+COUNTIF(N119:N119,"半")*0.5)</f>
        <v>#VALUE!</v>
      </c>
      <c r="AI119" s="285"/>
      <c r="AJ119" s="291">
        <f>IF(AI119&lt;&gt;"",VLOOKUP(AI119,$AK$13:$AL$16,2),"")</f>
      </c>
      <c r="AK119"/>
      <c r="AL119"/>
      <c r="AM119" s="40">
        <f>IF(AQ119&gt;=12,DATEDIF(BN119,BQ119,"y")+1,DATEDIF(BN119,BQ119,"y"))</f>
        <v>0</v>
      </c>
      <c r="AN119" s="40">
        <f>IF(AQ119&gt;=12,AQ119-12,AQ119)</f>
        <v>0</v>
      </c>
      <c r="AO119" s="41" t="str">
        <f>IF(AR119&lt;=15,"半",0)</f>
        <v>半</v>
      </c>
      <c r="AP119" s="37">
        <f>DATEDIF(BN119,BQ119,"y")</f>
        <v>0</v>
      </c>
      <c r="AQ119" s="38">
        <f>IF(AR119&gt;=16,DATEDIF(BN119,BQ119,"ym")+1,DATEDIF(BN119,BQ119,"ym"))</f>
        <v>0</v>
      </c>
      <c r="AR119" s="39">
        <f>DATEDIF(BN119,BQ119,"md")</f>
        <v>14</v>
      </c>
      <c r="AS119" s="40" t="e">
        <f>IF(AW119&gt;=12,DATEDIF(BN119,BR119,"y")+1,DATEDIF(BN119,BR119,"y"))</f>
        <v>#NUM!</v>
      </c>
      <c r="AT119" s="40" t="e">
        <f>IF(AW119&gt;=12,AW119-12,AW119)</f>
        <v>#NUM!</v>
      </c>
      <c r="AU119" s="41" t="e">
        <f>IF(AX119&lt;=15,"半",0)</f>
        <v>#NUM!</v>
      </c>
      <c r="AV119" s="37" t="e">
        <f>DATEDIF(BN119,BR119,"y")</f>
        <v>#NUM!</v>
      </c>
      <c r="AW119" s="38" t="e">
        <f>IF(AX119&gt;=16,DATEDIF(BN119,BR119,"ym")+1,DATEDIF(BN119,BR119,"ym"))</f>
        <v>#NUM!</v>
      </c>
      <c r="AX119" s="39" t="e">
        <f>DATEDIF(BN119,BR119,"md")</f>
        <v>#NUM!</v>
      </c>
      <c r="AY119" s="40" t="e">
        <f>IF(BC119&gt;=12,DATEDIF(BO119,BQ119,"y")+1,DATEDIF(BO119,BQ119,"y"))</f>
        <v>#NUM!</v>
      </c>
      <c r="AZ119" s="40" t="e">
        <f>IF(BC119&gt;=12,BC119-12,BC119)</f>
        <v>#NUM!</v>
      </c>
      <c r="BA119" s="41" t="e">
        <f>IF(BD119&lt;=15,"半",0)</f>
        <v>#NUM!</v>
      </c>
      <c r="BB119" s="37" t="e">
        <f>DATEDIF(BO119,BQ119,"y")</f>
        <v>#NUM!</v>
      </c>
      <c r="BC119" s="38" t="e">
        <f>IF(BD119&gt;=16,DATEDIF(BO119,BQ119,"ym")+1,DATEDIF(BO119,BQ119,"ym"))</f>
        <v>#NUM!</v>
      </c>
      <c r="BD119" s="38" t="e">
        <f>DATEDIF(BO119,BQ119,"md")</f>
        <v>#NUM!</v>
      </c>
      <c r="BE119" s="40" t="e">
        <f>IF(BI119&gt;=12,DATEDIF(BO119,BR119,"y")+1,DATEDIF(BO119,BR119,"y"))</f>
        <v>#NUM!</v>
      </c>
      <c r="BF119" s="40" t="e">
        <f>IF(BI119&gt;=12,BI119-12,BI119)</f>
        <v>#NUM!</v>
      </c>
      <c r="BG119" s="41" t="e">
        <f>IF(BJ119&lt;=15,"半",0)</f>
        <v>#NUM!</v>
      </c>
      <c r="BH119" s="37" t="e">
        <f>DATEDIF(BO119,BR119,"y")</f>
        <v>#NUM!</v>
      </c>
      <c r="BI119" s="38" t="e">
        <f>IF(BJ119&gt;=16,DATEDIF(BO119,BR119,"ym")+1,DATEDIF(BO119,BR119,"ym"))</f>
        <v>#NUM!</v>
      </c>
      <c r="BJ119" s="39" t="e">
        <f>DATEDIF(BO119,BR119,"md")</f>
        <v>#NUM!</v>
      </c>
      <c r="BK119" s="38"/>
      <c r="BL119" s="45">
        <f>IF(J120="現在",$AJ$6,J120)</f>
        <v>0</v>
      </c>
      <c r="BM119" s="38">
        <v>15</v>
      </c>
      <c r="BN119" s="47">
        <f>IF(DAY(J119)&lt;=15,J119-DAY(J119)+1,J119-DAY(J119)+16)</f>
        <v>1</v>
      </c>
      <c r="BO119" s="47">
        <f>IF(DAY(BN119)=1,BN119+15,BX119)</f>
        <v>16</v>
      </c>
      <c r="BP119" s="48"/>
      <c r="BQ119" s="116">
        <f>IF(CG119&gt;=16,CE119,IF(J120="現在",$AJ$6-CG119+15,J120-CG119+15))</f>
        <v>15</v>
      </c>
      <c r="BR119" s="49">
        <f>IF(DAY(BQ119)=15,BQ119-DAY(BQ119),BQ119-DAY(BQ119)+15)</f>
        <v>0</v>
      </c>
      <c r="BS119" s="48"/>
      <c r="BT119" s="48"/>
      <c r="BU119" s="46">
        <f>YEAR(J119)</f>
        <v>1900</v>
      </c>
      <c r="BV119" s="50">
        <f>MONTH(J119)+1</f>
        <v>2</v>
      </c>
      <c r="BW119" s="51" t="str">
        <f>CONCATENATE(BU119,"/",BV119,"/",1)</f>
        <v>1900/2/1</v>
      </c>
      <c r="BX119" s="51">
        <f t="shared" si="0"/>
        <v>32</v>
      </c>
      <c r="BY119" s="51">
        <f>BW119-1</f>
        <v>31</v>
      </c>
      <c r="BZ119" s="46">
        <f t="shared" si="1"/>
        <v>31</v>
      </c>
      <c r="CA119" s="46">
        <f>DAY(J119)</f>
        <v>0</v>
      </c>
      <c r="CB119" s="46">
        <f>YEAR(BL119)</f>
        <v>1900</v>
      </c>
      <c r="CC119" s="50">
        <f>IF(MONTH(BL119)=12,MONTH(BL119)-12+1,MONTH(BL119)+1)</f>
        <v>2</v>
      </c>
      <c r="CD119" s="51" t="str">
        <f>IF(CC119=1,CONCATENATE(CB119+1,"/",CC119,"/",1),CONCATENATE(CB119,"/",CC119,"/",1))</f>
        <v>1900/2/1</v>
      </c>
      <c r="CE119" s="51">
        <f t="shared" si="2"/>
        <v>31</v>
      </c>
      <c r="CF119" s="46">
        <f t="shared" si="3"/>
        <v>31</v>
      </c>
      <c r="CG119" s="46">
        <f>DAY(BL119)</f>
        <v>0</v>
      </c>
    </row>
    <row r="120" spans="1:83" ht="12.75" customHeight="1">
      <c r="A120" s="307"/>
      <c r="B120" s="459"/>
      <c r="C120" s="240"/>
      <c r="D120" s="240"/>
      <c r="E120" s="240"/>
      <c r="F120" s="240"/>
      <c r="G120" s="241"/>
      <c r="H120" s="2" t="s">
        <v>21</v>
      </c>
      <c r="I120" s="2"/>
      <c r="J120" s="292"/>
      <c r="K120" s="293"/>
      <c r="L120" s="306"/>
      <c r="M120" s="251"/>
      <c r="N120" s="287"/>
      <c r="O120" s="289"/>
      <c r="P120" s="251"/>
      <c r="Q120" s="300"/>
      <c r="R120" s="105"/>
      <c r="S120" s="264"/>
      <c r="T120" s="251"/>
      <c r="U120" s="253"/>
      <c r="V120"/>
      <c r="W120" s="128"/>
      <c r="X120" s="128"/>
      <c r="Y120" s="128"/>
      <c r="Z120" s="127"/>
      <c r="AA120" s="127"/>
      <c r="AB120" s="128"/>
      <c r="AC120" s="129"/>
      <c r="AD120" s="490"/>
      <c r="AE120" s="294"/>
      <c r="AF120" s="432"/>
      <c r="AG120" s="298"/>
      <c r="AH120" s="284"/>
      <c r="AI120" s="286"/>
      <c r="AJ120" s="165"/>
      <c r="AK120"/>
      <c r="AL120"/>
      <c r="AM120" s="59"/>
      <c r="AN120" s="59"/>
      <c r="AO120" s="60"/>
      <c r="AP120" s="37"/>
      <c r="AQ120" s="38"/>
      <c r="AR120" s="39"/>
      <c r="AS120" s="59"/>
      <c r="AT120" s="59"/>
      <c r="AU120" s="60"/>
      <c r="AV120" s="37"/>
      <c r="AW120" s="38"/>
      <c r="AX120" s="39"/>
      <c r="AY120" s="59"/>
      <c r="AZ120" s="59"/>
      <c r="BA120" s="60"/>
      <c r="BB120" s="37"/>
      <c r="BC120" s="38"/>
      <c r="BD120" s="38"/>
      <c r="BE120" s="59"/>
      <c r="BF120" s="59"/>
      <c r="BG120" s="60"/>
      <c r="BH120" s="37"/>
      <c r="BI120" s="38"/>
      <c r="BJ120" s="39"/>
      <c r="BK120" s="38"/>
      <c r="BL120" s="45"/>
      <c r="BM120" s="38"/>
      <c r="BN120" s="47"/>
      <c r="BO120" s="47"/>
      <c r="BP120" s="48"/>
      <c r="BQ120" s="49"/>
      <c r="BR120" s="49"/>
      <c r="BS120" s="48"/>
      <c r="BT120" s="48"/>
      <c r="BV120" s="50"/>
      <c r="BW120" s="51"/>
      <c r="BX120" s="51"/>
      <c r="BY120" s="51"/>
      <c r="CC120" s="50"/>
      <c r="CD120" s="51"/>
      <c r="CE120" s="51"/>
    </row>
    <row r="121" spans="1:85" ht="12.75" customHeight="1">
      <c r="A121" s="265"/>
      <c r="B121" s="475"/>
      <c r="C121" s="238"/>
      <c r="D121" s="238"/>
      <c r="E121" s="238"/>
      <c r="F121" s="238"/>
      <c r="G121" s="239"/>
      <c r="H121" s="7" t="s">
        <v>20</v>
      </c>
      <c r="I121" s="7"/>
      <c r="J121" s="304"/>
      <c r="K121" s="305"/>
      <c r="L121" s="279">
        <f>IF($J121&lt;&gt;"",IF($AI121="0-",AS121,IF($AI121="+0",AY121,IF($AI121="+-",BE121,AM121))),"")</f>
      </c>
      <c r="M121" s="250">
        <f>IF($J121&lt;&gt;"",IF($AI121="0-",AT121,IF($AI121="+0",AZ121,IF($AI121="+-",BF121,AN121))),"")</f>
      </c>
      <c r="N121" s="259">
        <f>IF($J121&lt;&gt;"",IF($AI121="0-",AU121,IF($AI121="+0",BA121,IF($AI121="+-",BG121,AO121))),"")</f>
      </c>
      <c r="O121" s="288">
        <f>IF($R122="","",ROUNDDOWN($AG121/12,0))</f>
      </c>
      <c r="P121" s="250">
        <f>IF($R122="","",ROUNDDOWN(MOD($AG121,12),0))</f>
      </c>
      <c r="Q121" s="299">
        <f>IF($R122="","",IF((MOD($AG121,12)-$P121)&gt;=0.5,"半",0))</f>
      </c>
      <c r="R121" s="104" t="s">
        <v>73</v>
      </c>
      <c r="S121" s="263">
        <f>IF($R122="","",ROUNDDOWN($AG121*($R121/$R122)/12,0))</f>
      </c>
      <c r="T121" s="250">
        <f>IF($R122="","",ROUNDDOWN(MOD($AG121*($R121/$R122),12),0))</f>
      </c>
      <c r="U121" s="252">
        <f>IF(R122="","",IF((MOD($AG121*($R121/$R122),12)-$T121)&gt;=0.5,"半",0))</f>
      </c>
      <c r="V121"/>
      <c r="W121" s="128"/>
      <c r="X121" s="128"/>
      <c r="Y121" s="128"/>
      <c r="Z121" s="127"/>
      <c r="AA121" s="127"/>
      <c r="AB121" s="128"/>
      <c r="AC121" s="129"/>
      <c r="AE121" s="294"/>
      <c r="AF121" s="432"/>
      <c r="AG121" s="298">
        <f>IF(OR($AE121&lt;&gt;$AE123,$AE123=""),SUMIF($AE$13:$AE$125,$AE121,$AH$13:$AH$125),"")</f>
        <v>0</v>
      </c>
      <c r="AH121" s="284" t="e">
        <f>IF(AF121=2,0,L121*12+M121+COUNTIF(N121:N121,"半")*0.5)</f>
        <v>#VALUE!</v>
      </c>
      <c r="AI121" s="285"/>
      <c r="AJ121" s="291">
        <f>IF(AI121&lt;&gt;"",VLOOKUP(AI121,$AK$13:$AL$16,2),"")</f>
      </c>
      <c r="AK121"/>
      <c r="AL121"/>
      <c r="AM121" s="40">
        <f>IF(AQ121&gt;=12,DATEDIF(BN121,BQ121,"y")+1,DATEDIF(BN121,BQ121,"y"))</f>
        <v>0</v>
      </c>
      <c r="AN121" s="40">
        <f>IF(AQ121&gt;=12,AQ121-12,AQ121)</f>
        <v>0</v>
      </c>
      <c r="AO121" s="41" t="str">
        <f>IF(AR121&lt;=15,"半",0)</f>
        <v>半</v>
      </c>
      <c r="AP121" s="37">
        <f>DATEDIF(BN121,BQ121,"y")</f>
        <v>0</v>
      </c>
      <c r="AQ121" s="38">
        <f>IF(AR121&gt;=16,DATEDIF(BN121,BQ121,"ym")+1,DATEDIF(BN121,BQ121,"ym"))</f>
        <v>0</v>
      </c>
      <c r="AR121" s="39">
        <f>DATEDIF(BN121,BQ121,"md")</f>
        <v>14</v>
      </c>
      <c r="AS121" s="40" t="e">
        <f>IF(AW121&gt;=12,DATEDIF(BN121,BR121,"y")+1,DATEDIF(BN121,BR121,"y"))</f>
        <v>#NUM!</v>
      </c>
      <c r="AT121" s="40" t="e">
        <f>IF(AW121&gt;=12,AW121-12,AW121)</f>
        <v>#NUM!</v>
      </c>
      <c r="AU121" s="41" t="e">
        <f>IF(AX121&lt;=15,"半",0)</f>
        <v>#NUM!</v>
      </c>
      <c r="AV121" s="37" t="e">
        <f>DATEDIF(BN121,BR121,"y")</f>
        <v>#NUM!</v>
      </c>
      <c r="AW121" s="38" t="e">
        <f>IF(AX121&gt;=16,DATEDIF(BN121,BR121,"ym")+1,DATEDIF(BN121,BR121,"ym"))</f>
        <v>#NUM!</v>
      </c>
      <c r="AX121" s="39" t="e">
        <f>DATEDIF(BN121,BR121,"md")</f>
        <v>#NUM!</v>
      </c>
      <c r="AY121" s="40" t="e">
        <f>IF(BC121&gt;=12,DATEDIF(BO121,BQ121,"y")+1,DATEDIF(BO121,BQ121,"y"))</f>
        <v>#NUM!</v>
      </c>
      <c r="AZ121" s="40" t="e">
        <f>IF(BC121&gt;=12,BC121-12,BC121)</f>
        <v>#NUM!</v>
      </c>
      <c r="BA121" s="41" t="e">
        <f>IF(BD121&lt;=15,"半",0)</f>
        <v>#NUM!</v>
      </c>
      <c r="BB121" s="37" t="e">
        <f>DATEDIF(BO121,BQ121,"y")</f>
        <v>#NUM!</v>
      </c>
      <c r="BC121" s="38" t="e">
        <f>IF(BD121&gt;=16,DATEDIF(BO121,BQ121,"ym")+1,DATEDIF(BO121,BQ121,"ym"))</f>
        <v>#NUM!</v>
      </c>
      <c r="BD121" s="38" t="e">
        <f>DATEDIF(BO121,BQ121,"md")</f>
        <v>#NUM!</v>
      </c>
      <c r="BE121" s="40" t="e">
        <f>IF(BI121&gt;=12,DATEDIF(BO121,BR121,"y")+1,DATEDIF(BO121,BR121,"y"))</f>
        <v>#NUM!</v>
      </c>
      <c r="BF121" s="40" t="e">
        <f>IF(BI121&gt;=12,BI121-12,BI121)</f>
        <v>#NUM!</v>
      </c>
      <c r="BG121" s="41" t="e">
        <f>IF(BJ121&lt;=15,"半",0)</f>
        <v>#NUM!</v>
      </c>
      <c r="BH121" s="37" t="e">
        <f>DATEDIF(BO121,BR121,"y")</f>
        <v>#NUM!</v>
      </c>
      <c r="BI121" s="38" t="e">
        <f>IF(BJ121&gt;=16,DATEDIF(BO121,BR121,"ym")+1,DATEDIF(BO121,BR121,"ym"))</f>
        <v>#NUM!</v>
      </c>
      <c r="BJ121" s="39" t="e">
        <f>DATEDIF(BO121,BR121,"md")</f>
        <v>#NUM!</v>
      </c>
      <c r="BK121" s="38"/>
      <c r="BL121" s="45">
        <f>IF(J122="現在",$AJ$6,J122)</f>
        <v>0</v>
      </c>
      <c r="BM121" s="38">
        <v>16</v>
      </c>
      <c r="BN121" s="47">
        <f>IF(DAY(J121)&lt;=15,J121-DAY(J121)+1,J121-DAY(J121)+16)</f>
        <v>1</v>
      </c>
      <c r="BO121" s="47">
        <f>IF(DAY(BN121)=1,BN121+15,BX121)</f>
        <v>16</v>
      </c>
      <c r="BP121" s="48"/>
      <c r="BQ121" s="116">
        <f>IF(CG121&gt;=16,CE121,IF(J122="現在",$AJ$6-CG121+15,J122-CG121+15))</f>
        <v>15</v>
      </c>
      <c r="BR121" s="49">
        <f>IF(DAY(BQ121)=15,BQ121-DAY(BQ121),BQ121-DAY(BQ121)+15)</f>
        <v>0</v>
      </c>
      <c r="BS121" s="48"/>
      <c r="BT121" s="48"/>
      <c r="BU121" s="46">
        <f>YEAR(J121)</f>
        <v>1900</v>
      </c>
      <c r="BV121" s="50">
        <f>MONTH(J121)+1</f>
        <v>2</v>
      </c>
      <c r="BW121" s="51" t="str">
        <f>CONCATENATE(BU121,"/",BV121,"/",1)</f>
        <v>1900/2/1</v>
      </c>
      <c r="BX121" s="51">
        <f t="shared" si="0"/>
        <v>32</v>
      </c>
      <c r="BY121" s="51">
        <f>BW121-1</f>
        <v>31</v>
      </c>
      <c r="BZ121" s="46">
        <f t="shared" si="1"/>
        <v>31</v>
      </c>
      <c r="CA121" s="46">
        <f>DAY(J121)</f>
        <v>0</v>
      </c>
      <c r="CB121" s="46">
        <f>YEAR(BL121)</f>
        <v>1900</v>
      </c>
      <c r="CC121" s="50">
        <f>IF(MONTH(BL121)=12,MONTH(BL121)-12+1,MONTH(BL121)+1)</f>
        <v>2</v>
      </c>
      <c r="CD121" s="51" t="str">
        <f>IF(CC121=1,CONCATENATE(CB121+1,"/",CC121,"/",1),CONCATENATE(CB121,"/",CC121,"/",1))</f>
        <v>1900/2/1</v>
      </c>
      <c r="CE121" s="51">
        <f t="shared" si="2"/>
        <v>31</v>
      </c>
      <c r="CF121" s="46">
        <f t="shared" si="3"/>
        <v>31</v>
      </c>
      <c r="CG121" s="46">
        <f>DAY(BL121)</f>
        <v>0</v>
      </c>
    </row>
    <row r="122" spans="1:83" ht="12.75" customHeight="1">
      <c r="A122" s="307"/>
      <c r="B122" s="459"/>
      <c r="C122" s="240"/>
      <c r="D122" s="240"/>
      <c r="E122" s="240"/>
      <c r="F122" s="240"/>
      <c r="G122" s="241"/>
      <c r="H122" s="2" t="s">
        <v>21</v>
      </c>
      <c r="I122" s="2"/>
      <c r="J122" s="292"/>
      <c r="K122" s="293"/>
      <c r="L122" s="306"/>
      <c r="M122" s="251"/>
      <c r="N122" s="287"/>
      <c r="O122" s="289"/>
      <c r="P122" s="251"/>
      <c r="Q122" s="300"/>
      <c r="R122" s="105"/>
      <c r="S122" s="264"/>
      <c r="T122" s="251"/>
      <c r="U122" s="253"/>
      <c r="V122"/>
      <c r="W122" s="128"/>
      <c r="X122" s="128"/>
      <c r="Y122" s="128"/>
      <c r="Z122" s="127"/>
      <c r="AA122" s="127"/>
      <c r="AB122" s="128"/>
      <c r="AC122" s="129"/>
      <c r="AE122" s="294"/>
      <c r="AF122" s="432"/>
      <c r="AG122" s="298"/>
      <c r="AH122" s="284"/>
      <c r="AI122" s="286"/>
      <c r="AJ122" s="165"/>
      <c r="AK122"/>
      <c r="AL122"/>
      <c r="AM122" s="59"/>
      <c r="AN122" s="59"/>
      <c r="AO122" s="60"/>
      <c r="AP122" s="37"/>
      <c r="AQ122" s="38"/>
      <c r="AR122" s="39"/>
      <c r="AS122" s="59"/>
      <c r="AT122" s="59"/>
      <c r="AU122" s="60"/>
      <c r="AV122" s="37"/>
      <c r="AW122" s="38"/>
      <c r="AX122" s="39"/>
      <c r="AY122" s="59"/>
      <c r="AZ122" s="59"/>
      <c r="BA122" s="60"/>
      <c r="BB122" s="37"/>
      <c r="BC122" s="38"/>
      <c r="BD122" s="38"/>
      <c r="BE122" s="59"/>
      <c r="BF122" s="59"/>
      <c r="BG122" s="60"/>
      <c r="BH122" s="37"/>
      <c r="BI122" s="38"/>
      <c r="BJ122" s="39"/>
      <c r="BK122" s="38"/>
      <c r="BL122" s="45"/>
      <c r="BM122" s="38"/>
      <c r="BN122" s="47"/>
      <c r="BO122" s="47"/>
      <c r="BP122" s="48"/>
      <c r="BQ122" s="49"/>
      <c r="BR122" s="49"/>
      <c r="BS122" s="48"/>
      <c r="BT122" s="48"/>
      <c r="BV122" s="50"/>
      <c r="BW122" s="51"/>
      <c r="BX122" s="51"/>
      <c r="BY122" s="51"/>
      <c r="CC122" s="50"/>
      <c r="CD122" s="51"/>
      <c r="CE122" s="51"/>
    </row>
    <row r="123" spans="1:85" ht="12.75" customHeight="1">
      <c r="A123" s="265"/>
      <c r="B123" s="475"/>
      <c r="C123" s="238"/>
      <c r="D123" s="238"/>
      <c r="E123" s="238"/>
      <c r="F123" s="238"/>
      <c r="G123" s="239"/>
      <c r="H123" s="7" t="s">
        <v>20</v>
      </c>
      <c r="I123" s="7"/>
      <c r="J123" s="304"/>
      <c r="K123" s="305"/>
      <c r="L123" s="279">
        <f>IF($J123&lt;&gt;"",IF($AI123="0-",AS123,IF($AI123="+0",AY123,IF($AI123="+-",BE123,AM123))),"")</f>
      </c>
      <c r="M123" s="250">
        <f>IF($J123&lt;&gt;"",IF($AI123="0-",AT123,IF($AI123="+0",AZ123,IF($AI123="+-",BF123,AN123))),"")</f>
      </c>
      <c r="N123" s="280">
        <f>IF($J123&lt;&gt;"",IF($AI123="0-",AU123,IF($AI123="+0",BA123,IF($AI123="+-",BG123,AO123))),"")</f>
      </c>
      <c r="O123" s="288">
        <f>IF($R124="","",ROUNDDOWN($AG123/12,0))</f>
      </c>
      <c r="P123" s="250">
        <f>IF($R124="","",ROUNDDOWN(MOD($AG123,12),0))</f>
      </c>
      <c r="Q123" s="299">
        <f>IF($R124="","",IF((MOD($AG123,12)-$P123)&gt;=0.5,"半",0))</f>
      </c>
      <c r="R123" s="104" t="s">
        <v>73</v>
      </c>
      <c r="S123" s="263">
        <f>IF($R124="","",ROUNDDOWN($AG123*($R123/$R124)/12,0))</f>
      </c>
      <c r="T123" s="250">
        <f>IF($R124="","",ROUNDDOWN(MOD($AG123*($R123/$R124),12),0))</f>
      </c>
      <c r="U123" s="252">
        <f>IF(R124="","",IF((MOD($AG123*($R123/$R124),12)-$T123)&gt;=0.5,"半",0))</f>
      </c>
      <c r="V123"/>
      <c r="W123" s="128"/>
      <c r="X123" s="128"/>
      <c r="Y123" s="128"/>
      <c r="Z123" s="127"/>
      <c r="AA123" s="127"/>
      <c r="AB123" s="128"/>
      <c r="AC123" s="129"/>
      <c r="AE123" s="294"/>
      <c r="AF123" s="432"/>
      <c r="AG123" s="298">
        <f>IF(OR($AE123&lt;&gt;$AE125,$AE125=""),SUMIF($AE$13:$AE$125,$AE123,$AH$13:$AH$125),"")</f>
        <v>0</v>
      </c>
      <c r="AH123" s="284" t="e">
        <f>IF(AF123=2,0,L123*12+M123+COUNTIF(N123:N123,"半")*0.5)</f>
        <v>#VALUE!</v>
      </c>
      <c r="AI123" s="285"/>
      <c r="AJ123" s="291">
        <f>IF(AI123&lt;&gt;"",VLOOKUP(AI123,$AK$13:$AL$16,2),"")</f>
      </c>
      <c r="AK123"/>
      <c r="AL123"/>
      <c r="AM123" s="40">
        <f>IF(AQ123&gt;=12,DATEDIF(BN123,BQ123,"y")+1,DATEDIF(BN123,BQ123,"y"))</f>
        <v>0</v>
      </c>
      <c r="AN123" s="40">
        <f>IF(AQ123&gt;=12,AQ123-12,AQ123)</f>
        <v>0</v>
      </c>
      <c r="AO123" s="41" t="str">
        <f>IF(AR123&lt;=15,"半",0)</f>
        <v>半</v>
      </c>
      <c r="AP123" s="37">
        <f>DATEDIF(BN123,BQ123,"y")</f>
        <v>0</v>
      </c>
      <c r="AQ123" s="38">
        <f>IF(AR123&gt;=16,DATEDIF(BN123,BQ123,"ym")+1,DATEDIF(BN123,BQ123,"ym"))</f>
        <v>0</v>
      </c>
      <c r="AR123" s="39">
        <f>DATEDIF(BN123,BQ123,"md")</f>
        <v>14</v>
      </c>
      <c r="AS123" s="40" t="e">
        <f>IF(AW123&gt;=12,DATEDIF(BN123,BR123,"y")+1,DATEDIF(BN123,BR123,"y"))</f>
        <v>#NUM!</v>
      </c>
      <c r="AT123" s="40" t="e">
        <f>IF(AW123&gt;=12,AW123-12,AW123)</f>
        <v>#NUM!</v>
      </c>
      <c r="AU123" s="41" t="e">
        <f>IF(AX123&lt;=15,"半",0)</f>
        <v>#NUM!</v>
      </c>
      <c r="AV123" s="37" t="e">
        <f>DATEDIF(BN123,BR123,"y")</f>
        <v>#NUM!</v>
      </c>
      <c r="AW123" s="38" t="e">
        <f>IF(AX123&gt;=16,DATEDIF(BN123,BR123,"ym")+1,DATEDIF(BN123,BR123,"ym"))</f>
        <v>#NUM!</v>
      </c>
      <c r="AX123" s="39" t="e">
        <f>DATEDIF(BN123,BR123,"md")</f>
        <v>#NUM!</v>
      </c>
      <c r="AY123" s="40" t="e">
        <f>IF(BC123&gt;=12,DATEDIF(BO123,BQ123,"y")+1,DATEDIF(BO123,BQ123,"y"))</f>
        <v>#NUM!</v>
      </c>
      <c r="AZ123" s="40" t="e">
        <f>IF(BC123&gt;=12,BC123-12,BC123)</f>
        <v>#NUM!</v>
      </c>
      <c r="BA123" s="41" t="e">
        <f>IF(BD123&lt;=15,"半",0)</f>
        <v>#NUM!</v>
      </c>
      <c r="BB123" s="37" t="e">
        <f>DATEDIF(BO123,BQ123,"y")</f>
        <v>#NUM!</v>
      </c>
      <c r="BC123" s="38" t="e">
        <f>IF(BD123&gt;=16,DATEDIF(BO123,BQ123,"ym")+1,DATEDIF(BO123,BQ123,"ym"))</f>
        <v>#NUM!</v>
      </c>
      <c r="BD123" s="38" t="e">
        <f>DATEDIF(BO123,BQ123,"md")</f>
        <v>#NUM!</v>
      </c>
      <c r="BE123" s="40" t="e">
        <f>IF(BI123&gt;=12,DATEDIF(BO123,BR123,"y")+1,DATEDIF(BO123,BR123,"y"))</f>
        <v>#NUM!</v>
      </c>
      <c r="BF123" s="40" t="e">
        <f>IF(BI123&gt;=12,BI123-12,BI123)</f>
        <v>#NUM!</v>
      </c>
      <c r="BG123" s="41" t="e">
        <f>IF(BJ123&lt;=15,"半",0)</f>
        <v>#NUM!</v>
      </c>
      <c r="BH123" s="37" t="e">
        <f>DATEDIF(BO123,BR123,"y")</f>
        <v>#NUM!</v>
      </c>
      <c r="BI123" s="38" t="e">
        <f>IF(BJ123&gt;=16,DATEDIF(BO123,BR123,"ym")+1,DATEDIF(BO123,BR123,"ym"))</f>
        <v>#NUM!</v>
      </c>
      <c r="BJ123" s="39" t="e">
        <f>DATEDIF(BO123,BR123,"md")</f>
        <v>#NUM!</v>
      </c>
      <c r="BK123" s="38"/>
      <c r="BL123" s="45">
        <f>IF(J124="現在",$AJ$6,J124)</f>
        <v>0</v>
      </c>
      <c r="BM123" s="38">
        <v>17</v>
      </c>
      <c r="BN123" s="47">
        <f>IF(DAY(J123)&lt;=15,J123-DAY(J123)+1,J123-DAY(J123)+16)</f>
        <v>1</v>
      </c>
      <c r="BO123" s="47">
        <f>IF(DAY(BN123)=1,BN123+15,BX123)</f>
        <v>16</v>
      </c>
      <c r="BP123" s="48"/>
      <c r="BQ123" s="116">
        <f>IF(CG123&gt;=16,CE123,IF(J124="現在",$AJ$6-CG123+15,J124-CG123+15))</f>
        <v>15</v>
      </c>
      <c r="BR123" s="49">
        <f>IF(DAY(BQ123)=15,BQ123-DAY(BQ123),BQ123-DAY(BQ123)+15)</f>
        <v>0</v>
      </c>
      <c r="BS123" s="48"/>
      <c r="BT123" s="48"/>
      <c r="BU123" s="46">
        <f>YEAR(J123)</f>
        <v>1900</v>
      </c>
      <c r="BV123" s="50">
        <f>MONTH(J123)+1</f>
        <v>2</v>
      </c>
      <c r="BW123" s="51" t="str">
        <f>CONCATENATE(BU123,"/",BV123,"/",1)</f>
        <v>1900/2/1</v>
      </c>
      <c r="BX123" s="51">
        <f t="shared" si="0"/>
        <v>32</v>
      </c>
      <c r="BY123" s="51">
        <f>BW123-1</f>
        <v>31</v>
      </c>
      <c r="BZ123" s="46">
        <f t="shared" si="1"/>
        <v>31</v>
      </c>
      <c r="CA123" s="46">
        <f>DAY(J123)</f>
        <v>0</v>
      </c>
      <c r="CB123" s="46">
        <f>YEAR(BL123)</f>
        <v>1900</v>
      </c>
      <c r="CC123" s="50">
        <f>IF(MONTH(BL123)=12,MONTH(BL123)-12+1,MONTH(BL123)+1)</f>
        <v>2</v>
      </c>
      <c r="CD123" s="51" t="str">
        <f>IF(CC123=1,CONCATENATE(CB123+1,"/",CC123,"/",1),CONCATENATE(CB123,"/",CC123,"/",1))</f>
        <v>1900/2/1</v>
      </c>
      <c r="CE123" s="51">
        <f t="shared" si="2"/>
        <v>31</v>
      </c>
      <c r="CF123" s="46">
        <f t="shared" si="3"/>
        <v>31</v>
      </c>
      <c r="CG123" s="46">
        <f>DAY(BL123)</f>
        <v>0</v>
      </c>
    </row>
    <row r="124" spans="1:83" ht="12.75" customHeight="1" thickBot="1">
      <c r="A124" s="266"/>
      <c r="B124" s="494"/>
      <c r="C124" s="495"/>
      <c r="D124" s="495"/>
      <c r="E124" s="495"/>
      <c r="F124" s="495"/>
      <c r="G124" s="496"/>
      <c r="H124" s="8" t="s">
        <v>21</v>
      </c>
      <c r="I124" s="8"/>
      <c r="J124" s="492"/>
      <c r="K124" s="493"/>
      <c r="L124" s="281"/>
      <c r="M124" s="491"/>
      <c r="N124" s="283"/>
      <c r="O124" s="289"/>
      <c r="P124" s="251"/>
      <c r="Q124" s="300"/>
      <c r="R124" s="105"/>
      <c r="S124" s="264"/>
      <c r="T124" s="251"/>
      <c r="U124" s="253"/>
      <c r="V124" s="153"/>
      <c r="W124" s="130"/>
      <c r="X124" s="130"/>
      <c r="Y124" s="130"/>
      <c r="Z124" s="131"/>
      <c r="AA124" s="131"/>
      <c r="AB124" s="130"/>
      <c r="AC124" s="132"/>
      <c r="AE124" s="294"/>
      <c r="AF124" s="432"/>
      <c r="AG124" s="298"/>
      <c r="AH124" s="284"/>
      <c r="AI124" s="286"/>
      <c r="AJ124" s="165"/>
      <c r="AK124"/>
      <c r="AL124"/>
      <c r="AM124" s="59"/>
      <c r="AN124" s="59"/>
      <c r="AO124" s="60"/>
      <c r="AP124" s="37"/>
      <c r="AQ124" s="38"/>
      <c r="AR124" s="39"/>
      <c r="AS124" s="59"/>
      <c r="AT124" s="59"/>
      <c r="AU124" s="60"/>
      <c r="AV124" s="37"/>
      <c r="AW124" s="38"/>
      <c r="AX124" s="39"/>
      <c r="AY124" s="59"/>
      <c r="AZ124" s="59"/>
      <c r="BA124" s="60"/>
      <c r="BB124" s="37"/>
      <c r="BC124" s="38"/>
      <c r="BD124" s="38"/>
      <c r="BE124" s="59"/>
      <c r="BF124" s="59"/>
      <c r="BG124" s="60"/>
      <c r="BH124" s="37"/>
      <c r="BI124" s="38"/>
      <c r="BJ124" s="39"/>
      <c r="BK124" s="38"/>
      <c r="BL124" s="45"/>
      <c r="BM124" s="38"/>
      <c r="BN124" s="47"/>
      <c r="BO124" s="47"/>
      <c r="BP124" s="48"/>
      <c r="BQ124" s="49"/>
      <c r="BR124" s="49"/>
      <c r="BS124" s="48"/>
      <c r="BT124" s="48"/>
      <c r="BV124" s="50"/>
      <c r="BW124" s="51"/>
      <c r="BX124" s="51"/>
      <c r="BY124" s="51"/>
      <c r="CC124" s="50"/>
      <c r="CD124" s="51"/>
      <c r="CE124" s="51"/>
    </row>
    <row r="125" spans="1:38" s="9" customFormat="1" ht="28.5" customHeight="1">
      <c r="A125" s="498" t="s">
        <v>74</v>
      </c>
      <c r="B125" s="498"/>
      <c r="C125" s="498"/>
      <c r="D125" s="498"/>
      <c r="E125" s="498"/>
      <c r="F125" s="498"/>
      <c r="G125" s="498"/>
      <c r="H125" s="498"/>
      <c r="I125" s="498"/>
      <c r="J125" s="498"/>
      <c r="K125" s="498"/>
      <c r="L125" s="498"/>
      <c r="M125" s="498"/>
      <c r="N125" s="498"/>
      <c r="O125" s="498"/>
      <c r="P125" s="498"/>
      <c r="Q125" s="498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73" t="s">
        <v>74</v>
      </c>
      <c r="AD125" s="73"/>
      <c r="AE125" s="52"/>
      <c r="AF125" s="46"/>
      <c r="AG125" s="73"/>
      <c r="AH125" s="117"/>
      <c r="AI125" s="10"/>
      <c r="AJ125" s="10"/>
      <c r="AK125"/>
      <c r="AL125"/>
    </row>
    <row r="126" ht="13.5"/>
    <row r="127" ht="13.5"/>
    <row r="128" ht="13.5"/>
  </sheetData>
  <sheetProtection/>
  <mergeCells count="1031">
    <mergeCell ref="AE6:AH7"/>
    <mergeCell ref="AI93:AI94"/>
    <mergeCell ref="AE23:AE24"/>
    <mergeCell ref="AG23:AG24"/>
    <mergeCell ref="AH23:AH24"/>
    <mergeCell ref="AF21:AF22"/>
    <mergeCell ref="AF23:AF24"/>
    <mergeCell ref="AH13:AH14"/>
    <mergeCell ref="AE85:AE86"/>
    <mergeCell ref="AE63:AE64"/>
    <mergeCell ref="AE67:AE68"/>
    <mergeCell ref="AI67:AI68"/>
    <mergeCell ref="AI77:AI78"/>
    <mergeCell ref="AI79:AI80"/>
    <mergeCell ref="AE73:AE74"/>
    <mergeCell ref="AE75:AE76"/>
    <mergeCell ref="AE77:AE78"/>
    <mergeCell ref="AE79:AE80"/>
    <mergeCell ref="AI69:AI70"/>
    <mergeCell ref="AI75:AI76"/>
    <mergeCell ref="U99:U100"/>
    <mergeCell ref="AE87:AE88"/>
    <mergeCell ref="AD56:AD58"/>
    <mergeCell ref="AE81:AE82"/>
    <mergeCell ref="AE83:AE84"/>
    <mergeCell ref="W51:AA51"/>
    <mergeCell ref="AB51:AC51"/>
    <mergeCell ref="Y59:AB59"/>
    <mergeCell ref="Y60:AB60"/>
    <mergeCell ref="W52:X53"/>
    <mergeCell ref="Y52:AC53"/>
    <mergeCell ref="W54:X55"/>
    <mergeCell ref="Y54:AC55"/>
    <mergeCell ref="W60:X60"/>
    <mergeCell ref="W57:X58"/>
    <mergeCell ref="AI95:AI96"/>
    <mergeCell ref="AI83:AI84"/>
    <mergeCell ref="AI85:AI86"/>
    <mergeCell ref="AI87:AI88"/>
    <mergeCell ref="AI89:AI90"/>
    <mergeCell ref="AI91:AI92"/>
    <mergeCell ref="AH15:AH16"/>
    <mergeCell ref="AG41:AG42"/>
    <mergeCell ref="AE33:AE34"/>
    <mergeCell ref="A1:AC1"/>
    <mergeCell ref="AE45:AE46"/>
    <mergeCell ref="AE39:AE40"/>
    <mergeCell ref="AE37:AE38"/>
    <mergeCell ref="A2:B2"/>
    <mergeCell ref="C2:E2"/>
    <mergeCell ref="G2:R2"/>
    <mergeCell ref="AE17:AE18"/>
    <mergeCell ref="AE13:AE14"/>
    <mergeCell ref="AE43:AE44"/>
    <mergeCell ref="A125:AB125"/>
    <mergeCell ref="Q119:Q120"/>
    <mergeCell ref="T117:T118"/>
    <mergeCell ref="U117:U118"/>
    <mergeCell ref="Q111:Q112"/>
    <mergeCell ref="U97:U98"/>
    <mergeCell ref="S99:S100"/>
    <mergeCell ref="U119:U120"/>
    <mergeCell ref="A99:A100"/>
    <mergeCell ref="B99:G100"/>
    <mergeCell ref="AF69:AF70"/>
    <mergeCell ref="AE65:AE66"/>
    <mergeCell ref="AF121:AF122"/>
    <mergeCell ref="AE119:AE120"/>
    <mergeCell ref="AE97:AE98"/>
    <mergeCell ref="AE99:AE100"/>
    <mergeCell ref="AE93:AE94"/>
    <mergeCell ref="AE95:AE96"/>
    <mergeCell ref="AF115:AF116"/>
    <mergeCell ref="AH11:AH12"/>
    <mergeCell ref="AE117:AE118"/>
    <mergeCell ref="AE11:AE12"/>
    <mergeCell ref="AE21:AE22"/>
    <mergeCell ref="AE25:AE26"/>
    <mergeCell ref="AE29:AE30"/>
    <mergeCell ref="AG63:AG64"/>
    <mergeCell ref="AH63:AH64"/>
    <mergeCell ref="AG97:AG98"/>
    <mergeCell ref="AG99:AG100"/>
    <mergeCell ref="AE47:AE48"/>
    <mergeCell ref="AG11:AG12"/>
    <mergeCell ref="AG87:AG88"/>
    <mergeCell ref="AG65:AG66"/>
    <mergeCell ref="AG67:AG68"/>
    <mergeCell ref="AG69:AG70"/>
    <mergeCell ref="AG71:AG72"/>
    <mergeCell ref="AG73:AG74"/>
    <mergeCell ref="AG13:AG14"/>
    <mergeCell ref="AG85:AG86"/>
    <mergeCell ref="AH113:AH114"/>
    <mergeCell ref="AH115:AH116"/>
    <mergeCell ref="AH117:AH118"/>
    <mergeCell ref="AE115:AE116"/>
    <mergeCell ref="AF117:AF118"/>
    <mergeCell ref="AG43:AG44"/>
    <mergeCell ref="AH43:AH44"/>
    <mergeCell ref="AE41:AE42"/>
    <mergeCell ref="AG21:AG22"/>
    <mergeCell ref="AH21:AH22"/>
    <mergeCell ref="AE15:AE16"/>
    <mergeCell ref="AG15:AG16"/>
    <mergeCell ref="S37:S38"/>
    <mergeCell ref="O39:O40"/>
    <mergeCell ref="AH79:AH80"/>
    <mergeCell ref="AG79:AG80"/>
    <mergeCell ref="AF79:AF80"/>
    <mergeCell ref="AH65:AH66"/>
    <mergeCell ref="AH67:AH68"/>
    <mergeCell ref="AH69:AH70"/>
    <mergeCell ref="AH71:AH72"/>
    <mergeCell ref="AH73:AH74"/>
    <mergeCell ref="AF77:AF78"/>
    <mergeCell ref="AF65:AF66"/>
    <mergeCell ref="W49:AC50"/>
    <mergeCell ref="AH75:AH76"/>
    <mergeCell ref="AH77:AH78"/>
    <mergeCell ref="AH87:AH88"/>
    <mergeCell ref="AG81:AG82"/>
    <mergeCell ref="AG83:AG84"/>
    <mergeCell ref="AG75:AG76"/>
    <mergeCell ref="AG77:AG78"/>
    <mergeCell ref="AH85:AH86"/>
    <mergeCell ref="AH81:AH82"/>
    <mergeCell ref="AH83:AH84"/>
    <mergeCell ref="R55:U56"/>
    <mergeCell ref="W56:X56"/>
    <mergeCell ref="Y56:AB56"/>
    <mergeCell ref="AE69:AE70"/>
    <mergeCell ref="AE71:AE72"/>
    <mergeCell ref="P17:P18"/>
    <mergeCell ref="O19:O20"/>
    <mergeCell ref="P19:P20"/>
    <mergeCell ref="P10:V10"/>
    <mergeCell ref="P11:V11"/>
    <mergeCell ref="T19:T20"/>
    <mergeCell ref="U19:U20"/>
    <mergeCell ref="S12:U12"/>
    <mergeCell ref="O21:O22"/>
    <mergeCell ref="P21:P22"/>
    <mergeCell ref="O23:O24"/>
    <mergeCell ref="P23:P24"/>
    <mergeCell ref="Q19:Q20"/>
    <mergeCell ref="S19:S20"/>
    <mergeCell ref="S21:S22"/>
    <mergeCell ref="Q21:Q22"/>
    <mergeCell ref="O27:O28"/>
    <mergeCell ref="P27:P28"/>
    <mergeCell ref="N31:N32"/>
    <mergeCell ref="M37:M38"/>
    <mergeCell ref="N29:N30"/>
    <mergeCell ref="A4:B5"/>
    <mergeCell ref="C5:G5"/>
    <mergeCell ref="D4:G4"/>
    <mergeCell ref="M15:M16"/>
    <mergeCell ref="M13:M14"/>
    <mergeCell ref="A15:A16"/>
    <mergeCell ref="A8:B8"/>
    <mergeCell ref="C10:L10"/>
    <mergeCell ref="B12:G12"/>
    <mergeCell ref="B17:G18"/>
    <mergeCell ref="A17:A18"/>
    <mergeCell ref="H5:W5"/>
    <mergeCell ref="W10:AC11"/>
    <mergeCell ref="O8:AC8"/>
    <mergeCell ref="H8:J8"/>
    <mergeCell ref="W9:AC9"/>
    <mergeCell ref="K8:N8"/>
    <mergeCell ref="N9:N10"/>
    <mergeCell ref="C9:L9"/>
    <mergeCell ref="T7:X7"/>
    <mergeCell ref="AC4:AC5"/>
    <mergeCell ref="Y6:AC6"/>
    <mergeCell ref="X4:X5"/>
    <mergeCell ref="Z4:Z5"/>
    <mergeCell ref="AA4:AA5"/>
    <mergeCell ref="Y4:Y5"/>
    <mergeCell ref="H4:W4"/>
    <mergeCell ref="AB4:AB5"/>
    <mergeCell ref="Y7:AC7"/>
    <mergeCell ref="L37:L38"/>
    <mergeCell ref="S47:S48"/>
    <mergeCell ref="S45:S46"/>
    <mergeCell ref="T41:T42"/>
    <mergeCell ref="P99:P100"/>
    <mergeCell ref="N93:N94"/>
    <mergeCell ref="P47:P48"/>
    <mergeCell ref="L99:L100"/>
    <mergeCell ref="M99:M100"/>
    <mergeCell ref="Q87:Q88"/>
    <mergeCell ref="L21:L22"/>
    <mergeCell ref="L25:L26"/>
    <mergeCell ref="M23:M24"/>
    <mergeCell ref="M21:M22"/>
    <mergeCell ref="N23:N24"/>
    <mergeCell ref="N21:N22"/>
    <mergeCell ref="N25:N26"/>
    <mergeCell ref="M25:M26"/>
    <mergeCell ref="L23:L24"/>
    <mergeCell ref="Q47:Q48"/>
    <mergeCell ref="P45:P46"/>
    <mergeCell ref="Q45:Q46"/>
    <mergeCell ref="M41:M42"/>
    <mergeCell ref="L41:L42"/>
    <mergeCell ref="L47:N48"/>
    <mergeCell ref="N43:N44"/>
    <mergeCell ref="M31:M32"/>
    <mergeCell ref="M39:M40"/>
    <mergeCell ref="N39:N40"/>
    <mergeCell ref="N35:N36"/>
    <mergeCell ref="M35:M36"/>
    <mergeCell ref="N37:N38"/>
    <mergeCell ref="AJ99:AJ100"/>
    <mergeCell ref="Q99:Q100"/>
    <mergeCell ref="AI97:AI98"/>
    <mergeCell ref="AI99:AI100"/>
    <mergeCell ref="T97:T98"/>
    <mergeCell ref="O101:O102"/>
    <mergeCell ref="P101:P102"/>
    <mergeCell ref="Q101:Q102"/>
    <mergeCell ref="S101:S102"/>
    <mergeCell ref="T101:T102"/>
    <mergeCell ref="U101:U102"/>
    <mergeCell ref="Q103:Q104"/>
    <mergeCell ref="O109:O110"/>
    <mergeCell ref="P109:P110"/>
    <mergeCell ref="Q109:Q110"/>
    <mergeCell ref="Q107:Q108"/>
    <mergeCell ref="O103:O104"/>
    <mergeCell ref="P103:P104"/>
    <mergeCell ref="AH109:AH110"/>
    <mergeCell ref="T99:T100"/>
    <mergeCell ref="AG101:AG102"/>
    <mergeCell ref="AG103:AG104"/>
    <mergeCell ref="AG109:AG110"/>
    <mergeCell ref="AH97:AH98"/>
    <mergeCell ref="AH99:AH100"/>
    <mergeCell ref="AH101:AH102"/>
    <mergeCell ref="AH103:AH104"/>
    <mergeCell ref="AH105:AH106"/>
    <mergeCell ref="AH107:AH108"/>
    <mergeCell ref="AE101:AE102"/>
    <mergeCell ref="AE103:AE104"/>
    <mergeCell ref="AE105:AE106"/>
    <mergeCell ref="S81:S82"/>
    <mergeCell ref="U79:U80"/>
    <mergeCell ref="T81:T82"/>
    <mergeCell ref="U81:U82"/>
    <mergeCell ref="S79:S80"/>
    <mergeCell ref="T79:T80"/>
    <mergeCell ref="Q79:Q80"/>
    <mergeCell ref="T83:T84"/>
    <mergeCell ref="U83:U84"/>
    <mergeCell ref="Q85:Q86"/>
    <mergeCell ref="S85:S86"/>
    <mergeCell ref="T85:T86"/>
    <mergeCell ref="U85:U86"/>
    <mergeCell ref="S87:S88"/>
    <mergeCell ref="Q93:Q94"/>
    <mergeCell ref="S93:S94"/>
    <mergeCell ref="Q89:Q90"/>
    <mergeCell ref="S89:S90"/>
    <mergeCell ref="Q83:Q84"/>
    <mergeCell ref="S83:S84"/>
    <mergeCell ref="Q91:Q92"/>
    <mergeCell ref="S91:S92"/>
    <mergeCell ref="T93:T94"/>
    <mergeCell ref="U93:U94"/>
    <mergeCell ref="T89:T90"/>
    <mergeCell ref="U89:U90"/>
    <mergeCell ref="T73:T74"/>
    <mergeCell ref="T67:T68"/>
    <mergeCell ref="T69:T70"/>
    <mergeCell ref="U69:U70"/>
    <mergeCell ref="U71:U72"/>
    <mergeCell ref="U73:U74"/>
    <mergeCell ref="U67:U68"/>
    <mergeCell ref="T77:T78"/>
    <mergeCell ref="U77:U78"/>
    <mergeCell ref="R57:U58"/>
    <mergeCell ref="T71:T72"/>
    <mergeCell ref="S67:S68"/>
    <mergeCell ref="Q71:Q72"/>
    <mergeCell ref="A61:AB61"/>
    <mergeCell ref="T65:T66"/>
    <mergeCell ref="P67:P68"/>
    <mergeCell ref="J67:K67"/>
    <mergeCell ref="J68:K68"/>
    <mergeCell ref="L71:L72"/>
    <mergeCell ref="P75:P76"/>
    <mergeCell ref="Q77:Q78"/>
    <mergeCell ref="Q75:Q76"/>
    <mergeCell ref="S75:S76"/>
    <mergeCell ref="P77:P78"/>
    <mergeCell ref="S77:S78"/>
    <mergeCell ref="W59:X59"/>
    <mergeCell ref="T75:T76"/>
    <mergeCell ref="U75:U76"/>
    <mergeCell ref="J123:K123"/>
    <mergeCell ref="B123:G124"/>
    <mergeCell ref="L123:L124"/>
    <mergeCell ref="J122:K122"/>
    <mergeCell ref="B115:G116"/>
    <mergeCell ref="J116:K116"/>
    <mergeCell ref="J117:K117"/>
    <mergeCell ref="O95:O96"/>
    <mergeCell ref="N105:N106"/>
    <mergeCell ref="L117:L118"/>
    <mergeCell ref="N111:N112"/>
    <mergeCell ref="J118:K118"/>
    <mergeCell ref="N99:N100"/>
    <mergeCell ref="O99:O100"/>
    <mergeCell ref="L115:L116"/>
    <mergeCell ref="M115:M116"/>
    <mergeCell ref="N109:N110"/>
    <mergeCell ref="N107:N108"/>
    <mergeCell ref="B109:G110"/>
    <mergeCell ref="L109:L110"/>
    <mergeCell ref="J109:K109"/>
    <mergeCell ref="J110:K110"/>
    <mergeCell ref="L105:L106"/>
    <mergeCell ref="M105:M106"/>
    <mergeCell ref="J99:K99"/>
    <mergeCell ref="AJ123:AJ124"/>
    <mergeCell ref="U121:U122"/>
    <mergeCell ref="O123:O124"/>
    <mergeCell ref="P123:P124"/>
    <mergeCell ref="Q123:Q124"/>
    <mergeCell ref="S123:S124"/>
    <mergeCell ref="Q121:Q122"/>
    <mergeCell ref="AH121:AH122"/>
    <mergeCell ref="AG123:AG124"/>
    <mergeCell ref="S121:S122"/>
    <mergeCell ref="AJ119:AJ120"/>
    <mergeCell ref="AI113:AI114"/>
    <mergeCell ref="AJ121:AJ122"/>
    <mergeCell ref="T121:T122"/>
    <mergeCell ref="L119:L120"/>
    <mergeCell ref="A115:A116"/>
    <mergeCell ref="A119:A120"/>
    <mergeCell ref="B119:G120"/>
    <mergeCell ref="A117:A118"/>
    <mergeCell ref="B117:G118"/>
    <mergeCell ref="J119:K119"/>
    <mergeCell ref="A123:A124"/>
    <mergeCell ref="A121:A122"/>
    <mergeCell ref="B121:G122"/>
    <mergeCell ref="T123:T124"/>
    <mergeCell ref="U123:U124"/>
    <mergeCell ref="M123:M124"/>
    <mergeCell ref="N119:N120"/>
    <mergeCell ref="N123:N124"/>
    <mergeCell ref="M119:M120"/>
    <mergeCell ref="L121:L122"/>
    <mergeCell ref="J124:K124"/>
    <mergeCell ref="M121:M122"/>
    <mergeCell ref="M117:M118"/>
    <mergeCell ref="N115:N116"/>
    <mergeCell ref="AI119:AI120"/>
    <mergeCell ref="AI121:AI122"/>
    <mergeCell ref="O119:O120"/>
    <mergeCell ref="P119:P120"/>
    <mergeCell ref="Q117:Q118"/>
    <mergeCell ref="S117:S118"/>
    <mergeCell ref="N117:N118"/>
    <mergeCell ref="N121:N122"/>
    <mergeCell ref="O121:O122"/>
    <mergeCell ref="P121:P122"/>
    <mergeCell ref="AI123:AI124"/>
    <mergeCell ref="P117:P118"/>
    <mergeCell ref="AD113:AD120"/>
    <mergeCell ref="O117:O118"/>
    <mergeCell ref="O113:O114"/>
    <mergeCell ref="S119:S120"/>
    <mergeCell ref="T119:T120"/>
    <mergeCell ref="T113:T114"/>
    <mergeCell ref="AG121:AG122"/>
    <mergeCell ref="AG115:AG116"/>
    <mergeCell ref="AG117:AG118"/>
    <mergeCell ref="AH123:AH124"/>
    <mergeCell ref="AE121:AE122"/>
    <mergeCell ref="AE123:AE124"/>
    <mergeCell ref="AF123:AF124"/>
    <mergeCell ref="AH119:AH120"/>
    <mergeCell ref="AG119:AG120"/>
    <mergeCell ref="AF119:AF120"/>
    <mergeCell ref="A113:A114"/>
    <mergeCell ref="B113:G114"/>
    <mergeCell ref="L113:L114"/>
    <mergeCell ref="M113:M114"/>
    <mergeCell ref="J113:K113"/>
    <mergeCell ref="J114:K114"/>
    <mergeCell ref="AJ117:AJ118"/>
    <mergeCell ref="O115:O116"/>
    <mergeCell ref="P115:P116"/>
    <mergeCell ref="Q115:Q116"/>
    <mergeCell ref="AJ115:AJ116"/>
    <mergeCell ref="AI115:AI116"/>
    <mergeCell ref="U115:U116"/>
    <mergeCell ref="S115:S116"/>
    <mergeCell ref="T115:T116"/>
    <mergeCell ref="AI117:AI118"/>
    <mergeCell ref="AJ113:AJ114"/>
    <mergeCell ref="N113:N114"/>
    <mergeCell ref="U113:U114"/>
    <mergeCell ref="P113:P114"/>
    <mergeCell ref="Q113:Q114"/>
    <mergeCell ref="S113:S114"/>
    <mergeCell ref="AG113:AG114"/>
    <mergeCell ref="AE113:AE114"/>
    <mergeCell ref="AF113:AF114"/>
    <mergeCell ref="B111:G112"/>
    <mergeCell ref="L111:L112"/>
    <mergeCell ref="M111:M112"/>
    <mergeCell ref="J112:K112"/>
    <mergeCell ref="J111:K111"/>
    <mergeCell ref="AI111:AI112"/>
    <mergeCell ref="AF111:AF112"/>
    <mergeCell ref="S111:S112"/>
    <mergeCell ref="U111:U112"/>
    <mergeCell ref="AJ111:AJ112"/>
    <mergeCell ref="A109:A110"/>
    <mergeCell ref="O111:O112"/>
    <mergeCell ref="S109:S110"/>
    <mergeCell ref="T111:T112"/>
    <mergeCell ref="T109:T110"/>
    <mergeCell ref="U109:U110"/>
    <mergeCell ref="P111:P112"/>
    <mergeCell ref="A111:A112"/>
    <mergeCell ref="M109:M110"/>
    <mergeCell ref="AG111:AG112"/>
    <mergeCell ref="AH111:AH112"/>
    <mergeCell ref="AE109:AE110"/>
    <mergeCell ref="AE111:AE112"/>
    <mergeCell ref="A107:A108"/>
    <mergeCell ref="B107:G108"/>
    <mergeCell ref="L107:L108"/>
    <mergeCell ref="M107:M108"/>
    <mergeCell ref="J108:K108"/>
    <mergeCell ref="J107:K107"/>
    <mergeCell ref="AJ107:AJ108"/>
    <mergeCell ref="S105:S106"/>
    <mergeCell ref="AI105:AI106"/>
    <mergeCell ref="U107:U108"/>
    <mergeCell ref="T105:T106"/>
    <mergeCell ref="U105:U106"/>
    <mergeCell ref="AG105:AG106"/>
    <mergeCell ref="AG107:AG108"/>
    <mergeCell ref="AE107:AE108"/>
    <mergeCell ref="AI107:AI108"/>
    <mergeCell ref="AJ109:AJ110"/>
    <mergeCell ref="O107:O108"/>
    <mergeCell ref="O105:O106"/>
    <mergeCell ref="P105:P106"/>
    <mergeCell ref="Q105:Q106"/>
    <mergeCell ref="T107:T108"/>
    <mergeCell ref="S107:S108"/>
    <mergeCell ref="AI109:AI110"/>
    <mergeCell ref="P107:P108"/>
    <mergeCell ref="AJ105:AJ106"/>
    <mergeCell ref="AJ103:AJ104"/>
    <mergeCell ref="A101:A102"/>
    <mergeCell ref="B101:G102"/>
    <mergeCell ref="L101:L102"/>
    <mergeCell ref="M101:M102"/>
    <mergeCell ref="J101:K101"/>
    <mergeCell ref="J102:K102"/>
    <mergeCell ref="S103:S104"/>
    <mergeCell ref="T103:T104"/>
    <mergeCell ref="U103:U104"/>
    <mergeCell ref="A105:A106"/>
    <mergeCell ref="B105:G106"/>
    <mergeCell ref="AI101:AI102"/>
    <mergeCell ref="AJ101:AJ102"/>
    <mergeCell ref="A103:A104"/>
    <mergeCell ref="B103:G104"/>
    <mergeCell ref="L103:L104"/>
    <mergeCell ref="M103:M104"/>
    <mergeCell ref="N103:N104"/>
    <mergeCell ref="AI103:AI104"/>
    <mergeCell ref="A95:A96"/>
    <mergeCell ref="B95:G96"/>
    <mergeCell ref="L95:L96"/>
    <mergeCell ref="M95:M96"/>
    <mergeCell ref="N95:N96"/>
    <mergeCell ref="AJ95:AJ96"/>
    <mergeCell ref="P95:P96"/>
    <mergeCell ref="AG93:AG94"/>
    <mergeCell ref="AG95:AG96"/>
    <mergeCell ref="AJ97:AJ98"/>
    <mergeCell ref="A97:A98"/>
    <mergeCell ref="B97:G98"/>
    <mergeCell ref="L97:L98"/>
    <mergeCell ref="M97:M98"/>
    <mergeCell ref="O97:O98"/>
    <mergeCell ref="P97:P98"/>
    <mergeCell ref="Q97:Q98"/>
    <mergeCell ref="S97:S98"/>
    <mergeCell ref="N97:N98"/>
    <mergeCell ref="P93:P94"/>
    <mergeCell ref="O93:O94"/>
    <mergeCell ref="Q95:Q96"/>
    <mergeCell ref="S95:S96"/>
    <mergeCell ref="T95:T96"/>
    <mergeCell ref="U95:U96"/>
    <mergeCell ref="AH93:AH94"/>
    <mergeCell ref="AH95:AH96"/>
    <mergeCell ref="A91:A92"/>
    <mergeCell ref="B91:G92"/>
    <mergeCell ref="L91:L92"/>
    <mergeCell ref="M91:M92"/>
    <mergeCell ref="J91:K91"/>
    <mergeCell ref="J92:K92"/>
    <mergeCell ref="AJ91:AJ92"/>
    <mergeCell ref="T91:T92"/>
    <mergeCell ref="AH91:AH92"/>
    <mergeCell ref="AG91:AG92"/>
    <mergeCell ref="AF91:AF92"/>
    <mergeCell ref="AE91:AE92"/>
    <mergeCell ref="U91:U92"/>
    <mergeCell ref="A93:A94"/>
    <mergeCell ref="B93:G94"/>
    <mergeCell ref="L93:L94"/>
    <mergeCell ref="M93:M94"/>
    <mergeCell ref="J93:K93"/>
    <mergeCell ref="J94:K94"/>
    <mergeCell ref="AJ93:AJ94"/>
    <mergeCell ref="P91:P92"/>
    <mergeCell ref="O91:O92"/>
    <mergeCell ref="AJ85:AJ86"/>
    <mergeCell ref="A87:A88"/>
    <mergeCell ref="B87:G88"/>
    <mergeCell ref="L87:L88"/>
    <mergeCell ref="M87:M88"/>
    <mergeCell ref="N87:N88"/>
    <mergeCell ref="AJ87:AJ88"/>
    <mergeCell ref="N85:N86"/>
    <mergeCell ref="T87:T88"/>
    <mergeCell ref="U87:U88"/>
    <mergeCell ref="AJ89:AJ90"/>
    <mergeCell ref="AH89:AH90"/>
    <mergeCell ref="AG89:AG90"/>
    <mergeCell ref="A89:A90"/>
    <mergeCell ref="B89:G90"/>
    <mergeCell ref="L89:L90"/>
    <mergeCell ref="M89:M90"/>
    <mergeCell ref="J89:K89"/>
    <mergeCell ref="J90:K90"/>
    <mergeCell ref="AE89:AE90"/>
    <mergeCell ref="P87:P88"/>
    <mergeCell ref="O89:O90"/>
    <mergeCell ref="P89:P90"/>
    <mergeCell ref="O87:O88"/>
    <mergeCell ref="AF89:AF90"/>
    <mergeCell ref="L31:L32"/>
    <mergeCell ref="L27:L28"/>
    <mergeCell ref="H57:J58"/>
    <mergeCell ref="N45:N46"/>
    <mergeCell ref="K56:O56"/>
    <mergeCell ref="L35:L36"/>
    <mergeCell ref="L33:L34"/>
    <mergeCell ref="M33:M34"/>
    <mergeCell ref="N33:N34"/>
    <mergeCell ref="N41:N42"/>
    <mergeCell ref="O45:O46"/>
    <mergeCell ref="B65:G66"/>
    <mergeCell ref="D59:E60"/>
    <mergeCell ref="F59:G60"/>
    <mergeCell ref="J66:K66"/>
    <mergeCell ref="J65:K65"/>
    <mergeCell ref="O65:O66"/>
    <mergeCell ref="L39:L40"/>
    <mergeCell ref="H59:J60"/>
    <mergeCell ref="M43:M44"/>
    <mergeCell ref="J44:K44"/>
    <mergeCell ref="M45:M46"/>
    <mergeCell ref="L45:L46"/>
    <mergeCell ref="L43:L44"/>
    <mergeCell ref="J43:K43"/>
    <mergeCell ref="H47:K48"/>
    <mergeCell ref="B57:C58"/>
    <mergeCell ref="B64:G64"/>
    <mergeCell ref="L64:N64"/>
    <mergeCell ref="L65:L66"/>
    <mergeCell ref="M65:M66"/>
    <mergeCell ref="N65:N66"/>
    <mergeCell ref="AH39:AH40"/>
    <mergeCell ref="AH33:AH34"/>
    <mergeCell ref="AH35:AH36"/>
    <mergeCell ref="AI37:AI38"/>
    <mergeCell ref="AI39:AI40"/>
    <mergeCell ref="AI33:AI34"/>
    <mergeCell ref="AI41:AI42"/>
    <mergeCell ref="AF37:AF38"/>
    <mergeCell ref="AF39:AF40"/>
    <mergeCell ref="AG39:AG40"/>
    <mergeCell ref="AI45:AI46"/>
    <mergeCell ref="AI43:AI44"/>
    <mergeCell ref="AG45:AG46"/>
    <mergeCell ref="AH45:AH46"/>
    <mergeCell ref="AF45:AF46"/>
    <mergeCell ref="AH41:AH42"/>
    <mergeCell ref="O69:O70"/>
    <mergeCell ref="P69:P70"/>
    <mergeCell ref="Q69:Q70"/>
    <mergeCell ref="S69:S70"/>
    <mergeCell ref="W62:AC62"/>
    <mergeCell ref="S64:U64"/>
    <mergeCell ref="U65:U66"/>
    <mergeCell ref="S65:S66"/>
    <mergeCell ref="O64:Q64"/>
    <mergeCell ref="O67:O68"/>
    <mergeCell ref="P49:V50"/>
    <mergeCell ref="U47:U48"/>
    <mergeCell ref="T47:T48"/>
    <mergeCell ref="U45:U46"/>
    <mergeCell ref="T45:T46"/>
    <mergeCell ref="U43:U44"/>
    <mergeCell ref="S31:S32"/>
    <mergeCell ref="T31:T32"/>
    <mergeCell ref="T29:T30"/>
    <mergeCell ref="AI31:AI32"/>
    <mergeCell ref="AG33:AG34"/>
    <mergeCell ref="P51:T51"/>
    <mergeCell ref="P54:Q54"/>
    <mergeCell ref="R54:U54"/>
    <mergeCell ref="P52:Q53"/>
    <mergeCell ref="R52:V53"/>
    <mergeCell ref="U51:V51"/>
    <mergeCell ref="S43:S44"/>
    <mergeCell ref="T43:T44"/>
    <mergeCell ref="P35:P36"/>
    <mergeCell ref="Q35:Q36"/>
    <mergeCell ref="P33:P34"/>
    <mergeCell ref="Q33:Q34"/>
    <mergeCell ref="P31:P32"/>
    <mergeCell ref="P41:P42"/>
    <mergeCell ref="Q43:Q44"/>
    <mergeCell ref="P43:P44"/>
    <mergeCell ref="T37:T38"/>
    <mergeCell ref="AE35:AE36"/>
    <mergeCell ref="AG35:AG36"/>
    <mergeCell ref="AG37:AG38"/>
    <mergeCell ref="U41:U42"/>
    <mergeCell ref="U39:U40"/>
    <mergeCell ref="AF41:AF42"/>
    <mergeCell ref="S35:S36"/>
    <mergeCell ref="AI35:AI36"/>
    <mergeCell ref="AH37:AH38"/>
    <mergeCell ref="AH31:AH32"/>
    <mergeCell ref="AJ37:AJ38"/>
    <mergeCell ref="AF31:AF32"/>
    <mergeCell ref="AF33:AF34"/>
    <mergeCell ref="AF35:AF36"/>
    <mergeCell ref="AJ35:AJ36"/>
    <mergeCell ref="AJ15:AJ16"/>
    <mergeCell ref="AJ17:AJ18"/>
    <mergeCell ref="T15:T16"/>
    <mergeCell ref="AI23:AI24"/>
    <mergeCell ref="AG17:AG18"/>
    <mergeCell ref="AH17:AH18"/>
    <mergeCell ref="AE19:AE20"/>
    <mergeCell ref="AG19:AG20"/>
    <mergeCell ref="AH19:AH20"/>
    <mergeCell ref="AF19:AF20"/>
    <mergeCell ref="U15:U16"/>
    <mergeCell ref="AJ19:AJ20"/>
    <mergeCell ref="T33:T34"/>
    <mergeCell ref="AJ21:AJ22"/>
    <mergeCell ref="AI21:AI22"/>
    <mergeCell ref="AJ23:AJ24"/>
    <mergeCell ref="AI25:AI26"/>
    <mergeCell ref="AI27:AI28"/>
    <mergeCell ref="AI29:AI30"/>
    <mergeCell ref="AG31:AG32"/>
    <mergeCell ref="AH27:AH28"/>
    <mergeCell ref="AF25:AF26"/>
    <mergeCell ref="AF27:AF28"/>
    <mergeCell ref="AH25:AH26"/>
    <mergeCell ref="AI15:AI16"/>
    <mergeCell ref="AI17:AI18"/>
    <mergeCell ref="AI19:AI20"/>
    <mergeCell ref="AJ83:AJ84"/>
    <mergeCell ref="A83:A84"/>
    <mergeCell ref="B83:G84"/>
    <mergeCell ref="A77:A78"/>
    <mergeCell ref="B77:G78"/>
    <mergeCell ref="A79:A80"/>
    <mergeCell ref="A81:A82"/>
    <mergeCell ref="L79:L80"/>
    <mergeCell ref="M79:M80"/>
    <mergeCell ref="M81:M82"/>
    <mergeCell ref="AJ65:AJ66"/>
    <mergeCell ref="AI65:AI66"/>
    <mergeCell ref="AJ81:AJ82"/>
    <mergeCell ref="AJ67:AJ68"/>
    <mergeCell ref="AJ69:AJ70"/>
    <mergeCell ref="AJ71:AJ72"/>
    <mergeCell ref="AJ73:AJ74"/>
    <mergeCell ref="AI71:AI72"/>
    <mergeCell ref="AI73:AI74"/>
    <mergeCell ref="AI81:AI82"/>
    <mergeCell ref="S71:S72"/>
    <mergeCell ref="P73:P74"/>
    <mergeCell ref="S73:S74"/>
    <mergeCell ref="Q73:Q74"/>
    <mergeCell ref="M69:M70"/>
    <mergeCell ref="M73:M74"/>
    <mergeCell ref="N73:N74"/>
    <mergeCell ref="M71:M72"/>
    <mergeCell ref="N71:N72"/>
    <mergeCell ref="O71:O72"/>
    <mergeCell ref="P71:P72"/>
    <mergeCell ref="L81:L82"/>
    <mergeCell ref="AJ75:AJ76"/>
    <mergeCell ref="AJ77:AJ78"/>
    <mergeCell ref="AJ79:AJ80"/>
    <mergeCell ref="L19:L20"/>
    <mergeCell ref="M19:M20"/>
    <mergeCell ref="AJ45:AJ46"/>
    <mergeCell ref="AJ41:AJ42"/>
    <mergeCell ref="AJ43:AJ44"/>
    <mergeCell ref="AJ47:AJ48"/>
    <mergeCell ref="AI63:AJ64"/>
    <mergeCell ref="P29:P30"/>
    <mergeCell ref="P57:Q58"/>
    <mergeCell ref="O33:O34"/>
    <mergeCell ref="P37:P38"/>
    <mergeCell ref="O37:O38"/>
    <mergeCell ref="Q37:Q38"/>
    <mergeCell ref="O31:O32"/>
    <mergeCell ref="O47:O48"/>
    <mergeCell ref="Q31:Q32"/>
    <mergeCell ref="P55:Q56"/>
    <mergeCell ref="AJ39:AJ40"/>
    <mergeCell ref="U29:U30"/>
    <mergeCell ref="AJ31:AJ32"/>
    <mergeCell ref="AJ33:AJ34"/>
    <mergeCell ref="U37:U38"/>
    <mergeCell ref="AG29:AG30"/>
    <mergeCell ref="AH29:AH30"/>
    <mergeCell ref="AE31:AE32"/>
    <mergeCell ref="U35:U36"/>
    <mergeCell ref="AF29:AF30"/>
    <mergeCell ref="AE27:AE28"/>
    <mergeCell ref="AG27:AG28"/>
    <mergeCell ref="A27:A28"/>
    <mergeCell ref="A31:A32"/>
    <mergeCell ref="B27:G28"/>
    <mergeCell ref="A29:A30"/>
    <mergeCell ref="B29:G30"/>
    <mergeCell ref="A35:A36"/>
    <mergeCell ref="A37:A38"/>
    <mergeCell ref="A33:A34"/>
    <mergeCell ref="J39:K39"/>
    <mergeCell ref="J34:K34"/>
    <mergeCell ref="J35:K35"/>
    <mergeCell ref="J36:K36"/>
    <mergeCell ref="J37:K37"/>
    <mergeCell ref="J38:K38"/>
    <mergeCell ref="A73:A74"/>
    <mergeCell ref="B39:G40"/>
    <mergeCell ref="B41:G42"/>
    <mergeCell ref="A59:A60"/>
    <mergeCell ref="B59:C60"/>
    <mergeCell ref="B67:G68"/>
    <mergeCell ref="A69:A70"/>
    <mergeCell ref="C62:E62"/>
    <mergeCell ref="A62:B62"/>
    <mergeCell ref="G62:O62"/>
    <mergeCell ref="N27:N28"/>
    <mergeCell ref="O43:O44"/>
    <mergeCell ref="O35:O36"/>
    <mergeCell ref="O29:O30"/>
    <mergeCell ref="O41:O42"/>
    <mergeCell ref="M29:M30"/>
    <mergeCell ref="M27:M28"/>
    <mergeCell ref="L29:L30"/>
    <mergeCell ref="N101:N102"/>
    <mergeCell ref="B53:C54"/>
    <mergeCell ref="J69:K69"/>
    <mergeCell ref="N69:N70"/>
    <mergeCell ref="J70:K70"/>
    <mergeCell ref="L75:L76"/>
    <mergeCell ref="L73:L74"/>
    <mergeCell ref="N79:N80"/>
    <mergeCell ref="B81:G82"/>
    <mergeCell ref="B79:G80"/>
    <mergeCell ref="B75:G76"/>
    <mergeCell ref="A39:A40"/>
    <mergeCell ref="A53:A56"/>
    <mergeCell ref="D56:E56"/>
    <mergeCell ref="B55:C56"/>
    <mergeCell ref="D57:E58"/>
    <mergeCell ref="B51:C52"/>
    <mergeCell ref="A49:A52"/>
    <mergeCell ref="A41:A42"/>
    <mergeCell ref="L83:L84"/>
    <mergeCell ref="M83:M84"/>
    <mergeCell ref="L77:L78"/>
    <mergeCell ref="M77:M78"/>
    <mergeCell ref="M75:M76"/>
    <mergeCell ref="A85:A86"/>
    <mergeCell ref="B85:G86"/>
    <mergeCell ref="B73:G74"/>
    <mergeCell ref="B69:G70"/>
    <mergeCell ref="A75:A76"/>
    <mergeCell ref="A67:A68"/>
    <mergeCell ref="A71:A72"/>
    <mergeCell ref="B71:G72"/>
    <mergeCell ref="P65:P66"/>
    <mergeCell ref="K59:O60"/>
    <mergeCell ref="Q67:Q68"/>
    <mergeCell ref="N67:N68"/>
    <mergeCell ref="H64:K64"/>
    <mergeCell ref="H56:J56"/>
    <mergeCell ref="Q65:Q66"/>
    <mergeCell ref="P59:Q60"/>
    <mergeCell ref="L67:L68"/>
    <mergeCell ref="K57:O58"/>
    <mergeCell ref="P79:P80"/>
    <mergeCell ref="O85:O86"/>
    <mergeCell ref="P85:P86"/>
    <mergeCell ref="P83:P84"/>
    <mergeCell ref="P81:P82"/>
    <mergeCell ref="N91:N92"/>
    <mergeCell ref="O75:O76"/>
    <mergeCell ref="N89:N90"/>
    <mergeCell ref="O79:O80"/>
    <mergeCell ref="N77:N78"/>
    <mergeCell ref="O81:O82"/>
    <mergeCell ref="O77:O78"/>
    <mergeCell ref="N75:N76"/>
    <mergeCell ref="L85:L86"/>
    <mergeCell ref="M85:M86"/>
    <mergeCell ref="L69:L70"/>
    <mergeCell ref="M67:M68"/>
    <mergeCell ref="N81:N82"/>
    <mergeCell ref="N83:N84"/>
    <mergeCell ref="O73:O74"/>
    <mergeCell ref="O83:O84"/>
    <mergeCell ref="Q81:Q82"/>
    <mergeCell ref="F6:G6"/>
    <mergeCell ref="I6:M6"/>
    <mergeCell ref="H12:K12"/>
    <mergeCell ref="A9:B10"/>
    <mergeCell ref="J14:K14"/>
    <mergeCell ref="L12:N12"/>
    <mergeCell ref="A11:B11"/>
    <mergeCell ref="A13:A14"/>
    <mergeCell ref="C7:E7"/>
    <mergeCell ref="C8:G8"/>
    <mergeCell ref="A3:B3"/>
    <mergeCell ref="H3:W3"/>
    <mergeCell ref="F7:G7"/>
    <mergeCell ref="C6:E6"/>
    <mergeCell ref="A6:B6"/>
    <mergeCell ref="N6:S6"/>
    <mergeCell ref="T6:X6"/>
    <mergeCell ref="C3:G3"/>
    <mergeCell ref="N7:S7"/>
    <mergeCell ref="I7:M7"/>
    <mergeCell ref="L13:L14"/>
    <mergeCell ref="J33:K33"/>
    <mergeCell ref="J40:K40"/>
    <mergeCell ref="J46:K46"/>
    <mergeCell ref="J42:K42"/>
    <mergeCell ref="J45:K45"/>
    <mergeCell ref="J41:K41"/>
    <mergeCell ref="B15:G16"/>
    <mergeCell ref="L15:L16"/>
    <mergeCell ref="O15:O16"/>
    <mergeCell ref="P15:P16"/>
    <mergeCell ref="P13:P14"/>
    <mergeCell ref="Q15:Q16"/>
    <mergeCell ref="J13:K13"/>
    <mergeCell ref="Q13:Q14"/>
    <mergeCell ref="O13:O14"/>
    <mergeCell ref="M9:M10"/>
    <mergeCell ref="C11:O11"/>
    <mergeCell ref="N13:N14"/>
    <mergeCell ref="O12:Q12"/>
    <mergeCell ref="P9:V9"/>
    <mergeCell ref="O9:O10"/>
    <mergeCell ref="B43:G44"/>
    <mergeCell ref="B25:G26"/>
    <mergeCell ref="B37:G38"/>
    <mergeCell ref="B31:G32"/>
    <mergeCell ref="B33:G34"/>
    <mergeCell ref="O25:O26"/>
    <mergeCell ref="P25:P26"/>
    <mergeCell ref="Q25:Q26"/>
    <mergeCell ref="Q27:Q28"/>
    <mergeCell ref="S27:S28"/>
    <mergeCell ref="S33:S34"/>
    <mergeCell ref="B21:G22"/>
    <mergeCell ref="B35:G36"/>
    <mergeCell ref="A7:B7"/>
    <mergeCell ref="A21:A22"/>
    <mergeCell ref="A23:A24"/>
    <mergeCell ref="A19:A20"/>
    <mergeCell ref="B19:G20"/>
    <mergeCell ref="B13:G14"/>
    <mergeCell ref="A25:A26"/>
    <mergeCell ref="B23:G24"/>
    <mergeCell ref="U17:U18"/>
    <mergeCell ref="T35:T36"/>
    <mergeCell ref="T23:T24"/>
    <mergeCell ref="U23:U24"/>
    <mergeCell ref="T21:T22"/>
    <mergeCell ref="U21:U22"/>
    <mergeCell ref="U25:U26"/>
    <mergeCell ref="U31:U32"/>
    <mergeCell ref="U33:U34"/>
    <mergeCell ref="U27:U28"/>
    <mergeCell ref="Q29:Q30"/>
    <mergeCell ref="T25:T26"/>
    <mergeCell ref="S25:S26"/>
    <mergeCell ref="Q23:Q24"/>
    <mergeCell ref="T17:T18"/>
    <mergeCell ref="S15:S16"/>
    <mergeCell ref="S29:S30"/>
    <mergeCell ref="S23:S24"/>
    <mergeCell ref="T27:T28"/>
    <mergeCell ref="Q17:Q18"/>
    <mergeCell ref="J31:K31"/>
    <mergeCell ref="J32:K32"/>
    <mergeCell ref="A43:A44"/>
    <mergeCell ref="J78:K78"/>
    <mergeCell ref="J71:K71"/>
    <mergeCell ref="J72:K72"/>
    <mergeCell ref="J73:K73"/>
    <mergeCell ref="J74:K74"/>
    <mergeCell ref="J75:K75"/>
    <mergeCell ref="J76:K76"/>
    <mergeCell ref="J77:K77"/>
    <mergeCell ref="B45:G46"/>
    <mergeCell ref="A47:A48"/>
    <mergeCell ref="B47:G48"/>
    <mergeCell ref="A45:A46"/>
    <mergeCell ref="A57:A58"/>
    <mergeCell ref="F56:G56"/>
    <mergeCell ref="F57:G58"/>
    <mergeCell ref="B49:C50"/>
    <mergeCell ref="A65:A66"/>
    <mergeCell ref="AF11:AF12"/>
    <mergeCell ref="AF13:AF14"/>
    <mergeCell ref="AF15:AF16"/>
    <mergeCell ref="AF17:AF18"/>
    <mergeCell ref="J120:K120"/>
    <mergeCell ref="J121:K121"/>
    <mergeCell ref="J115:K115"/>
    <mergeCell ref="J103:K103"/>
    <mergeCell ref="J105:K105"/>
    <mergeCell ref="J106:K106"/>
    <mergeCell ref="J83:K83"/>
    <mergeCell ref="J84:K84"/>
    <mergeCell ref="J79:K79"/>
    <mergeCell ref="J80:K80"/>
    <mergeCell ref="J81:K81"/>
    <mergeCell ref="J82:K82"/>
    <mergeCell ref="J85:K85"/>
    <mergeCell ref="J104:K104"/>
    <mergeCell ref="J86:K86"/>
    <mergeCell ref="J87:K87"/>
    <mergeCell ref="J88:K88"/>
    <mergeCell ref="J95:K95"/>
    <mergeCell ref="J97:K97"/>
    <mergeCell ref="J98:K98"/>
    <mergeCell ref="J96:K96"/>
    <mergeCell ref="J100:K100"/>
    <mergeCell ref="S39:S40"/>
    <mergeCell ref="T39:T40"/>
    <mergeCell ref="P39:P40"/>
    <mergeCell ref="Q41:Q42"/>
    <mergeCell ref="Q39:Q40"/>
    <mergeCell ref="S41:S42"/>
    <mergeCell ref="AF109:AF110"/>
    <mergeCell ref="AF99:AF100"/>
    <mergeCell ref="AF81:AF82"/>
    <mergeCell ref="AF83:AF84"/>
    <mergeCell ref="AF85:AF86"/>
    <mergeCell ref="AF87:AF88"/>
    <mergeCell ref="AF71:AF72"/>
    <mergeCell ref="AF73:AF74"/>
    <mergeCell ref="AF75:AF76"/>
    <mergeCell ref="AF43:AF44"/>
    <mergeCell ref="AF63:AF64"/>
    <mergeCell ref="AF101:AF102"/>
    <mergeCell ref="AF103:AF104"/>
    <mergeCell ref="AF105:AF106"/>
    <mergeCell ref="AF107:AF108"/>
    <mergeCell ref="AF93:AF94"/>
    <mergeCell ref="AF95:AF96"/>
    <mergeCell ref="AF97:AF98"/>
    <mergeCell ref="AF67:AF68"/>
    <mergeCell ref="J19:K19"/>
    <mergeCell ref="J20:K20"/>
    <mergeCell ref="J21:K21"/>
    <mergeCell ref="J22:K22"/>
    <mergeCell ref="J15:K15"/>
    <mergeCell ref="J16:K16"/>
    <mergeCell ref="J30:K30"/>
    <mergeCell ref="J23:K23"/>
    <mergeCell ref="J24:K24"/>
    <mergeCell ref="J25:K25"/>
    <mergeCell ref="J26:K26"/>
    <mergeCell ref="J17:K17"/>
    <mergeCell ref="J18:K18"/>
    <mergeCell ref="J27:K27"/>
    <mergeCell ref="J28:K28"/>
    <mergeCell ref="J29:K29"/>
    <mergeCell ref="AJ13:AJ14"/>
    <mergeCell ref="U13:U14"/>
    <mergeCell ref="T13:T14"/>
    <mergeCell ref="S13:S14"/>
    <mergeCell ref="AJ25:AJ26"/>
    <mergeCell ref="AJ27:AJ28"/>
    <mergeCell ref="AG25:AG26"/>
    <mergeCell ref="AI13:AI14"/>
    <mergeCell ref="AJ29:AJ30"/>
    <mergeCell ref="N19:N20"/>
    <mergeCell ref="N15:N16"/>
    <mergeCell ref="N17:N18"/>
    <mergeCell ref="L17:L18"/>
    <mergeCell ref="M17:M18"/>
    <mergeCell ref="S17:S18"/>
    <mergeCell ref="O17:O18"/>
  </mergeCells>
  <dataValidations count="4">
    <dataValidation allowBlank="1" showInputMessage="1" showErrorMessage="1" imeMode="on" sqref="C2:E2 B65:G124 T7:Y7 W10 C3 P10 H5 F6:F7 C9:C11 H3 C5:C7 I7 N7 G2:R2 B13:G46"/>
    <dataValidation allowBlank="1" showInputMessage="1" showErrorMessage="1" imeMode="off" sqref="D4:G4 N9:O9 AE65:AI124 C8 T2:X2 Y2:AC5 J13:K46 AE13:AI46 AJ6:AJ7 J65:K124 R65:R124 Q62:U62 R13:R48"/>
    <dataValidation allowBlank="1" showInputMessage="1" showErrorMessage="1" imeMode="disabled" sqref="H65:I68 H13:I46"/>
    <dataValidation allowBlank="1" showInputMessage="1" showErrorMessage="1" prompt="戸籍のとおり入力すること" imeMode="on" sqref="O8"/>
  </dataValidations>
  <printOptions/>
  <pageMargins left="0.82" right="0.2" top="0.31496062992125984" bottom="0.31496062992125984" header="0.4330708661417323" footer="0.2362204724409449"/>
  <pageSetup horizontalDpi="300" verticalDpi="300" orientation="portrait" paperSize="9" scale="95" r:id="rId4"/>
  <headerFooter alignWithMargins="0">
    <oddHeader>&amp;R&amp;"ＭＳ ゴシック,標準"&amp;16(&amp;P / &amp;N)&amp;"ＭＳ Ｐゴシック,標準"&amp;11
</oddHeader>
  </headerFooter>
  <rowBreaks count="1" manualBreakCount="1">
    <brk id="60" max="2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1"/>
  <sheetViews>
    <sheetView zoomScalePageLayoutView="0" workbookViewId="0" topLeftCell="A1">
      <selection activeCell="AK7" sqref="AK7"/>
    </sheetView>
  </sheetViews>
  <sheetFormatPr defaultColWidth="9.00390625" defaultRowHeight="13.5"/>
  <cols>
    <col min="1" max="1" width="3.00390625" style="46" customWidth="1"/>
    <col min="2" max="2" width="3.625" style="46" customWidth="1"/>
    <col min="3" max="3" width="6.875" style="46" customWidth="1"/>
    <col min="4" max="4" width="3.25390625" style="46" customWidth="1"/>
    <col min="5" max="5" width="7.625" style="46" customWidth="1"/>
    <col min="6" max="6" width="3.125" style="46" customWidth="1"/>
    <col min="7" max="7" width="10.625" style="46" customWidth="1"/>
    <col min="8" max="8" width="2.125" style="46" customWidth="1"/>
    <col min="9" max="9" width="1.625" style="46" customWidth="1"/>
    <col min="10" max="10" width="7.00390625" style="46" customWidth="1"/>
    <col min="11" max="11" width="2.50390625" style="46" customWidth="1"/>
    <col min="12" max="21" width="2.50390625" style="68" customWidth="1"/>
    <col min="22" max="25" width="2.50390625" style="46" customWidth="1"/>
    <col min="26" max="28" width="2.50390625" style="68" customWidth="1"/>
    <col min="29" max="29" width="2.50390625" style="46" customWidth="1"/>
    <col min="30" max="30" width="2.625" style="46" customWidth="1"/>
    <col min="31" max="31" width="14.375" style="46" customWidth="1"/>
    <col min="32" max="33" width="4.875" style="46" customWidth="1"/>
    <col min="34" max="34" width="7.125" style="46" hidden="1" customWidth="1"/>
    <col min="35" max="35" width="7.625" style="46" hidden="1" customWidth="1"/>
    <col min="36" max="36" width="9.875" style="69" customWidth="1"/>
    <col min="37" max="37" width="15.00390625" style="69" customWidth="1"/>
    <col min="38" max="38" width="6.375" style="69" customWidth="1"/>
    <col min="39" max="39" width="25.375" style="69" customWidth="1"/>
    <col min="40" max="40" width="6.50390625" style="46" hidden="1" customWidth="1"/>
    <col min="41" max="42" width="4.625" style="46" hidden="1" customWidth="1"/>
    <col min="43" max="43" width="5.00390625" style="46" hidden="1" customWidth="1"/>
    <col min="44" max="44" width="4.50390625" style="46" hidden="1" customWidth="1"/>
    <col min="45" max="45" width="4.875" style="46" hidden="1" customWidth="1"/>
    <col min="46" max="46" width="10.875" style="46" hidden="1" customWidth="1"/>
    <col min="47" max="47" width="8.50390625" style="46" hidden="1" customWidth="1"/>
    <col min="48" max="48" width="8.875" style="46" hidden="1" customWidth="1"/>
    <col min="49" max="49" width="9.625" style="46" hidden="1" customWidth="1"/>
    <col min="50" max="50" width="9.375" style="46" hidden="1" customWidth="1"/>
    <col min="51" max="51" width="8.375" style="46" hidden="1" customWidth="1"/>
    <col min="52" max="52" width="7.75390625" style="46" hidden="1" customWidth="1"/>
    <col min="53" max="53" width="10.50390625" style="46" hidden="1" customWidth="1"/>
    <col min="54" max="54" width="6.625" style="46" hidden="1" customWidth="1"/>
    <col min="55" max="55" width="9.125" style="46" hidden="1" customWidth="1"/>
    <col min="56" max="56" width="8.625" style="46" hidden="1" customWidth="1"/>
    <col min="57" max="57" width="7.625" style="46" hidden="1" customWidth="1"/>
    <col min="58" max="58" width="9.875" style="46" hidden="1" customWidth="1"/>
    <col min="59" max="59" width="6.625" style="46" hidden="1" customWidth="1"/>
    <col min="60" max="60" width="6.875" style="46" hidden="1" customWidth="1"/>
    <col min="61" max="62" width="7.00390625" style="46" hidden="1" customWidth="1"/>
    <col min="63" max="63" width="8.00390625" style="46" hidden="1" customWidth="1"/>
    <col min="64" max="64" width="3.875" style="46" hidden="1" customWidth="1"/>
    <col min="65" max="65" width="10.75390625" style="46" hidden="1" customWidth="1"/>
    <col min="66" max="66" width="4.75390625" style="46" hidden="1" customWidth="1"/>
    <col min="67" max="67" width="9.75390625" style="46" hidden="1" customWidth="1"/>
    <col min="68" max="68" width="9.50390625" style="46" hidden="1" customWidth="1"/>
    <col min="69" max="69" width="4.00390625" style="46" hidden="1" customWidth="1"/>
    <col min="70" max="70" width="10.00390625" style="46" hidden="1" customWidth="1"/>
    <col min="71" max="71" width="10.375" style="46" hidden="1" customWidth="1"/>
    <col min="72" max="72" width="3.00390625" style="46" hidden="1" customWidth="1"/>
    <col min="73" max="73" width="3.125" style="46" hidden="1" customWidth="1"/>
    <col min="74" max="74" width="5.25390625" style="46" hidden="1" customWidth="1"/>
    <col min="75" max="75" width="4.25390625" style="46" hidden="1" customWidth="1"/>
    <col min="76" max="76" width="9.875" style="46" hidden="1" customWidth="1"/>
    <col min="77" max="77" width="9.75390625" style="46" hidden="1" customWidth="1"/>
    <col min="78" max="78" width="10.00390625" style="46" hidden="1" customWidth="1"/>
    <col min="79" max="79" width="8.00390625" style="46" hidden="1" customWidth="1"/>
    <col min="80" max="80" width="6.875" style="46" hidden="1" customWidth="1"/>
    <col min="81" max="81" width="6.25390625" style="46" hidden="1" customWidth="1"/>
    <col min="82" max="82" width="5.50390625" style="46" hidden="1" customWidth="1"/>
    <col min="83" max="84" width="10.00390625" style="46" hidden="1" customWidth="1"/>
    <col min="85" max="85" width="8.375" style="46" hidden="1" customWidth="1"/>
    <col min="86" max="86" width="7.875" style="46" hidden="1" customWidth="1"/>
    <col min="87" max="16384" width="9.00390625" style="46" customWidth="1"/>
  </cols>
  <sheetData>
    <row r="1" spans="1:39" s="9" customFormat="1" ht="28.5" customHeight="1" thickBot="1">
      <c r="A1" s="402" t="s">
        <v>151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G1" s="46"/>
      <c r="AJ1" s="10"/>
      <c r="AK1" s="10"/>
      <c r="AL1" s="10"/>
      <c r="AM1" s="10"/>
    </row>
    <row r="2" spans="1:39" s="9" customFormat="1" ht="28.5" customHeight="1">
      <c r="A2" s="409" t="s">
        <v>24</v>
      </c>
      <c r="B2" s="410"/>
      <c r="C2" s="411" t="s">
        <v>177</v>
      </c>
      <c r="D2" s="576"/>
      <c r="E2" s="576"/>
      <c r="F2" s="154" t="s">
        <v>85</v>
      </c>
      <c r="G2" s="419" t="s">
        <v>88</v>
      </c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  <c r="S2" s="90" t="s">
        <v>62</v>
      </c>
      <c r="T2" s="91">
        <v>1</v>
      </c>
      <c r="U2" s="92">
        <v>2</v>
      </c>
      <c r="V2" s="92">
        <v>3</v>
      </c>
      <c r="W2" s="93">
        <v>4</v>
      </c>
      <c r="X2" s="94" t="s">
        <v>63</v>
      </c>
      <c r="Y2" s="95">
        <v>1</v>
      </c>
      <c r="Z2" s="92">
        <v>2</v>
      </c>
      <c r="AA2" s="92">
        <v>3</v>
      </c>
      <c r="AB2" s="92">
        <v>4</v>
      </c>
      <c r="AC2" s="96">
        <v>5</v>
      </c>
      <c r="AD2" s="9" t="s">
        <v>95</v>
      </c>
      <c r="AG2" s="46"/>
      <c r="AJ2" s="10"/>
      <c r="AK2" s="10"/>
      <c r="AL2" s="10"/>
      <c r="AM2" s="10"/>
    </row>
    <row r="3" spans="1:39" s="9" customFormat="1" ht="29.25" customHeight="1">
      <c r="A3" s="330" t="s">
        <v>83</v>
      </c>
      <c r="B3" s="208"/>
      <c r="C3" s="403" t="s">
        <v>166</v>
      </c>
      <c r="D3" s="404"/>
      <c r="E3" s="404"/>
      <c r="F3" s="404"/>
      <c r="G3" s="405"/>
      <c r="H3" s="447" t="s">
        <v>112</v>
      </c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448"/>
      <c r="X3" s="98" t="s">
        <v>62</v>
      </c>
      <c r="Y3" s="88">
        <v>1</v>
      </c>
      <c r="Z3" s="89">
        <v>2</v>
      </c>
      <c r="AA3" s="89">
        <v>3</v>
      </c>
      <c r="AB3" s="89">
        <v>4</v>
      </c>
      <c r="AC3" s="103">
        <v>5</v>
      </c>
      <c r="AG3" s="46"/>
      <c r="AJ3" s="10"/>
      <c r="AK3" s="10" t="s">
        <v>113</v>
      </c>
      <c r="AL3" s="10"/>
      <c r="AM3" s="10"/>
    </row>
    <row r="4" spans="1:51" s="9" customFormat="1" ht="13.5" customHeight="1">
      <c r="A4" s="422" t="s">
        <v>64</v>
      </c>
      <c r="B4" s="275"/>
      <c r="C4" s="100" t="s">
        <v>114</v>
      </c>
      <c r="D4" s="423" t="s">
        <v>115</v>
      </c>
      <c r="E4" s="423"/>
      <c r="F4" s="423"/>
      <c r="G4" s="424"/>
      <c r="H4" s="12"/>
      <c r="I4" s="12"/>
      <c r="J4" s="12"/>
      <c r="K4" s="12"/>
      <c r="L4" s="87"/>
      <c r="M4" s="87"/>
      <c r="N4" s="87"/>
      <c r="O4" s="87"/>
      <c r="P4" s="87"/>
      <c r="Q4" s="87"/>
      <c r="R4" s="87"/>
      <c r="S4" s="87"/>
      <c r="T4" s="87"/>
      <c r="U4" s="87"/>
      <c r="V4" s="12"/>
      <c r="W4" s="85"/>
      <c r="X4" s="508" t="s">
        <v>116</v>
      </c>
      <c r="Y4" s="511">
        <v>1</v>
      </c>
      <c r="Z4" s="509">
        <v>2</v>
      </c>
      <c r="AA4" s="510">
        <v>3</v>
      </c>
      <c r="AB4" s="512">
        <v>4</v>
      </c>
      <c r="AC4" s="507">
        <v>5</v>
      </c>
      <c r="AG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1" s="9" customFormat="1" ht="19.5" customHeight="1">
      <c r="A5" s="390"/>
      <c r="B5" s="391"/>
      <c r="C5" s="425" t="s">
        <v>111</v>
      </c>
      <c r="D5" s="407"/>
      <c r="E5" s="407"/>
      <c r="F5" s="407"/>
      <c r="G5" s="426"/>
      <c r="H5" s="427" t="s">
        <v>81</v>
      </c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  <c r="X5" s="387"/>
      <c r="Y5" s="389"/>
      <c r="Z5" s="414"/>
      <c r="AA5" s="416"/>
      <c r="AB5" s="418"/>
      <c r="AC5" s="385"/>
      <c r="AG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1:51" s="9" customFormat="1" ht="21.75" customHeight="1">
      <c r="A6" s="368" t="s">
        <v>65</v>
      </c>
      <c r="B6" s="369"/>
      <c r="C6" s="370" t="s">
        <v>117</v>
      </c>
      <c r="D6" s="371"/>
      <c r="E6" s="449"/>
      <c r="F6" s="382" t="s">
        <v>117</v>
      </c>
      <c r="G6" s="383"/>
      <c r="H6" s="15" t="s">
        <v>66</v>
      </c>
      <c r="I6" s="342" t="s">
        <v>172</v>
      </c>
      <c r="J6" s="338"/>
      <c r="K6" s="338"/>
      <c r="L6" s="338"/>
      <c r="M6" s="339"/>
      <c r="N6" s="450" t="s">
        <v>67</v>
      </c>
      <c r="O6" s="451"/>
      <c r="P6" s="451"/>
      <c r="Q6" s="451"/>
      <c r="R6" s="451"/>
      <c r="S6" s="452"/>
      <c r="T6" s="359" t="s">
        <v>68</v>
      </c>
      <c r="U6" s="360"/>
      <c r="V6" s="360"/>
      <c r="W6" s="360"/>
      <c r="X6" s="361"/>
      <c r="Y6" s="359" t="s">
        <v>86</v>
      </c>
      <c r="Z6" s="360"/>
      <c r="AA6" s="360"/>
      <c r="AB6" s="360"/>
      <c r="AC6" s="362"/>
      <c r="AG6" s="46"/>
      <c r="AJ6" s="157" t="s">
        <v>156</v>
      </c>
      <c r="AK6" s="150">
        <v>43219</v>
      </c>
      <c r="AL6" s="9" t="s">
        <v>179</v>
      </c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</row>
    <row r="7" spans="1:39" s="9" customFormat="1" ht="30.75" customHeight="1">
      <c r="A7" s="390" t="s">
        <v>69</v>
      </c>
      <c r="B7" s="391"/>
      <c r="C7" s="392" t="s">
        <v>157</v>
      </c>
      <c r="D7" s="393"/>
      <c r="E7" s="394"/>
      <c r="F7" s="395" t="s">
        <v>157</v>
      </c>
      <c r="G7" s="396"/>
      <c r="H7" s="16" t="str">
        <f>IF($AK$7=2,"女","男")</f>
        <v>男</v>
      </c>
      <c r="I7" s="569" t="s">
        <v>174</v>
      </c>
      <c r="J7" s="570"/>
      <c r="K7" s="570"/>
      <c r="L7" s="570"/>
      <c r="M7" s="571"/>
      <c r="N7" s="572" t="s">
        <v>175</v>
      </c>
      <c r="O7" s="360"/>
      <c r="P7" s="360"/>
      <c r="Q7" s="360"/>
      <c r="R7" s="360"/>
      <c r="S7" s="361"/>
      <c r="T7" s="573" t="s">
        <v>128</v>
      </c>
      <c r="U7" s="574"/>
      <c r="V7" s="574"/>
      <c r="W7" s="574"/>
      <c r="X7" s="575"/>
      <c r="Y7" s="504"/>
      <c r="Z7" s="505"/>
      <c r="AA7" s="505"/>
      <c r="AB7" s="505"/>
      <c r="AC7" s="513"/>
      <c r="AG7" s="46"/>
      <c r="AJ7" s="135" t="s">
        <v>155</v>
      </c>
      <c r="AK7" s="151">
        <v>1</v>
      </c>
      <c r="AL7" s="114" t="s">
        <v>152</v>
      </c>
      <c r="AM7" s="10"/>
    </row>
    <row r="8" spans="1:78" s="9" customFormat="1" ht="19.5" customHeight="1">
      <c r="A8" s="330" t="s">
        <v>70</v>
      </c>
      <c r="B8" s="208"/>
      <c r="C8" s="373" t="s">
        <v>165</v>
      </c>
      <c r="D8" s="446"/>
      <c r="E8" s="446"/>
      <c r="F8" s="446"/>
      <c r="G8" s="446"/>
      <c r="H8" s="375" t="s">
        <v>158</v>
      </c>
      <c r="I8" s="375"/>
      <c r="J8" s="376"/>
      <c r="K8" s="343" t="s">
        <v>25</v>
      </c>
      <c r="L8" s="344"/>
      <c r="M8" s="344"/>
      <c r="N8" s="377"/>
      <c r="O8" s="499" t="s">
        <v>126</v>
      </c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1"/>
      <c r="AG8" s="46"/>
      <c r="AJ8" s="34" t="s">
        <v>29</v>
      </c>
      <c r="AK8" s="134">
        <v>78</v>
      </c>
      <c r="AL8" s="17"/>
      <c r="AM8" s="10"/>
      <c r="BZ8" s="115"/>
    </row>
    <row r="9" spans="1:39" s="9" customFormat="1" ht="19.5" customHeight="1">
      <c r="A9" s="346" t="s">
        <v>78</v>
      </c>
      <c r="B9" s="440"/>
      <c r="C9" s="350" t="s">
        <v>167</v>
      </c>
      <c r="D9" s="351"/>
      <c r="E9" s="351"/>
      <c r="F9" s="351"/>
      <c r="G9" s="351"/>
      <c r="H9" s="351"/>
      <c r="I9" s="351"/>
      <c r="J9" s="351"/>
      <c r="K9" s="351"/>
      <c r="L9" s="352"/>
      <c r="M9" s="353" t="s">
        <v>118</v>
      </c>
      <c r="N9" s="355">
        <v>1</v>
      </c>
      <c r="O9" s="564">
        <v>2</v>
      </c>
      <c r="P9" s="359" t="s">
        <v>71</v>
      </c>
      <c r="Q9" s="360"/>
      <c r="R9" s="360"/>
      <c r="S9" s="360"/>
      <c r="T9" s="360"/>
      <c r="U9" s="360"/>
      <c r="V9" s="361"/>
      <c r="W9" s="359" t="s">
        <v>82</v>
      </c>
      <c r="X9" s="360"/>
      <c r="Y9" s="360"/>
      <c r="Z9" s="360"/>
      <c r="AA9" s="360"/>
      <c r="AB9" s="360"/>
      <c r="AC9" s="362"/>
      <c r="AG9" s="46"/>
      <c r="AL9" s="10"/>
      <c r="AM9" s="10"/>
    </row>
    <row r="10" spans="1:39" s="9" customFormat="1" ht="20.25" customHeight="1">
      <c r="A10" s="441"/>
      <c r="B10" s="442"/>
      <c r="C10" s="363" t="s">
        <v>168</v>
      </c>
      <c r="D10" s="364"/>
      <c r="E10" s="364"/>
      <c r="F10" s="364"/>
      <c r="G10" s="364"/>
      <c r="H10" s="364"/>
      <c r="I10" s="364"/>
      <c r="J10" s="364"/>
      <c r="K10" s="364"/>
      <c r="L10" s="365"/>
      <c r="M10" s="354"/>
      <c r="N10" s="356"/>
      <c r="O10" s="565"/>
      <c r="P10" s="566" t="s">
        <v>170</v>
      </c>
      <c r="Q10" s="567"/>
      <c r="R10" s="567"/>
      <c r="S10" s="567"/>
      <c r="T10" s="567"/>
      <c r="U10" s="567"/>
      <c r="V10" s="568"/>
      <c r="W10" s="324" t="s">
        <v>173</v>
      </c>
      <c r="X10" s="325"/>
      <c r="Y10" s="325"/>
      <c r="Z10" s="325"/>
      <c r="AA10" s="325"/>
      <c r="AB10" s="325"/>
      <c r="AC10" s="326"/>
      <c r="AF10" s="133" t="s">
        <v>119</v>
      </c>
      <c r="AH10" s="46"/>
      <c r="AI10" s="46"/>
      <c r="AJ10" s="46"/>
      <c r="AK10" s="46"/>
      <c r="AL10" s="46"/>
      <c r="AM10" s="10"/>
    </row>
    <row r="11" spans="1:86" s="9" customFormat="1" ht="19.5" customHeight="1" thickBot="1">
      <c r="A11" s="330" t="s">
        <v>72</v>
      </c>
      <c r="B11" s="208"/>
      <c r="C11" s="331" t="s">
        <v>127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439"/>
      <c r="P11" s="334" t="s">
        <v>169</v>
      </c>
      <c r="Q11" s="335"/>
      <c r="R11" s="335"/>
      <c r="S11" s="335"/>
      <c r="T11" s="335"/>
      <c r="U11" s="335"/>
      <c r="V11" s="336"/>
      <c r="W11" s="327"/>
      <c r="X11" s="328"/>
      <c r="Y11" s="328"/>
      <c r="Z11" s="328"/>
      <c r="AA11" s="328"/>
      <c r="AB11" s="328"/>
      <c r="AC11" s="329"/>
      <c r="AD11" s="12"/>
      <c r="AE11" s="12"/>
      <c r="AF11" s="314" t="s">
        <v>153</v>
      </c>
      <c r="AG11" s="315" t="s">
        <v>121</v>
      </c>
      <c r="AH11" s="322" t="s">
        <v>101</v>
      </c>
      <c r="AI11" s="323" t="s">
        <v>100</v>
      </c>
      <c r="AJ11" s="473" t="s">
        <v>122</v>
      </c>
      <c r="AK11" s="473"/>
      <c r="AL11" s="10"/>
      <c r="AM11" s="10"/>
      <c r="BV11" s="19" t="s">
        <v>12</v>
      </c>
      <c r="BW11" s="20"/>
      <c r="BX11" s="20"/>
      <c r="BY11" s="20"/>
      <c r="BZ11" s="20"/>
      <c r="CA11" s="20"/>
      <c r="CB11" s="21"/>
      <c r="CC11" s="22" t="s">
        <v>8</v>
      </c>
      <c r="CD11" s="23"/>
      <c r="CE11" s="23"/>
      <c r="CF11" s="23"/>
      <c r="CG11" s="23"/>
      <c r="CH11" s="24"/>
    </row>
    <row r="12" spans="1:86" s="9" customFormat="1" ht="12.75" customHeight="1">
      <c r="A12" s="82" t="s">
        <v>19</v>
      </c>
      <c r="B12" s="337" t="s">
        <v>87</v>
      </c>
      <c r="C12" s="338"/>
      <c r="D12" s="338"/>
      <c r="E12" s="338"/>
      <c r="F12" s="338"/>
      <c r="G12" s="339"/>
      <c r="H12" s="337" t="s">
        <v>22</v>
      </c>
      <c r="I12" s="338"/>
      <c r="J12" s="338"/>
      <c r="K12" s="339"/>
      <c r="L12" s="340" t="s">
        <v>23</v>
      </c>
      <c r="M12" s="341"/>
      <c r="N12" s="563"/>
      <c r="O12" s="311" t="s">
        <v>54</v>
      </c>
      <c r="P12" s="312"/>
      <c r="Q12" s="313"/>
      <c r="R12" s="97" t="s">
        <v>55</v>
      </c>
      <c r="S12" s="453" t="s">
        <v>56</v>
      </c>
      <c r="T12" s="317"/>
      <c r="U12" s="318"/>
      <c r="V12" s="123" t="s">
        <v>61</v>
      </c>
      <c r="W12" s="83"/>
      <c r="X12" s="12"/>
      <c r="Y12" s="12"/>
      <c r="Z12" s="12"/>
      <c r="AA12" s="12"/>
      <c r="AB12" s="12"/>
      <c r="AC12" s="13"/>
      <c r="AF12" s="314"/>
      <c r="AG12" s="316"/>
      <c r="AH12" s="322"/>
      <c r="AI12" s="323"/>
      <c r="AJ12" s="474"/>
      <c r="AK12" s="474"/>
      <c r="AL12" s="10"/>
      <c r="AM12" s="10"/>
      <c r="AN12" s="25" t="s">
        <v>9</v>
      </c>
      <c r="AO12" s="26"/>
      <c r="AP12" s="26"/>
      <c r="AQ12" s="26"/>
      <c r="AR12" s="26"/>
      <c r="AS12" s="27"/>
      <c r="AT12" s="22" t="s">
        <v>10</v>
      </c>
      <c r="AU12" s="23"/>
      <c r="AV12" s="23"/>
      <c r="AW12" s="23"/>
      <c r="AX12" s="23"/>
      <c r="AY12" s="24"/>
      <c r="AZ12" s="28" t="s">
        <v>13</v>
      </c>
      <c r="BA12" s="29"/>
      <c r="BB12" s="29"/>
      <c r="BC12" s="29"/>
      <c r="BD12" s="29"/>
      <c r="BE12" s="30"/>
      <c r="BF12" s="19" t="s">
        <v>14</v>
      </c>
      <c r="BG12" s="20"/>
      <c r="BH12" s="20"/>
      <c r="BI12" s="20"/>
      <c r="BJ12" s="20"/>
      <c r="BK12" s="21"/>
      <c r="BM12" s="9" t="s">
        <v>98</v>
      </c>
      <c r="BO12" s="9" t="s">
        <v>0</v>
      </c>
      <c r="BP12" s="9" t="s">
        <v>11</v>
      </c>
      <c r="BR12" s="9" t="s">
        <v>0</v>
      </c>
      <c r="BS12" s="9" t="s">
        <v>1</v>
      </c>
      <c r="BV12" s="31" t="s">
        <v>2</v>
      </c>
      <c r="BW12" s="14" t="s">
        <v>3</v>
      </c>
      <c r="BX12" s="14" t="s">
        <v>4</v>
      </c>
      <c r="BY12" s="14"/>
      <c r="BZ12" s="14" t="s">
        <v>5</v>
      </c>
      <c r="CA12" s="14" t="s">
        <v>6</v>
      </c>
      <c r="CB12" s="18" t="s">
        <v>7</v>
      </c>
      <c r="CC12" s="31" t="s">
        <v>2</v>
      </c>
      <c r="CD12" s="14" t="s">
        <v>3</v>
      </c>
      <c r="CE12" s="14" t="s">
        <v>4</v>
      </c>
      <c r="CF12" s="14" t="s">
        <v>5</v>
      </c>
      <c r="CG12" s="14" t="s">
        <v>6</v>
      </c>
      <c r="CH12" s="18" t="s">
        <v>7</v>
      </c>
    </row>
    <row r="13" spans="1:86" ht="12.75" customHeight="1">
      <c r="A13" s="265"/>
      <c r="B13" s="267" t="s">
        <v>89</v>
      </c>
      <c r="C13" s="551"/>
      <c r="D13" s="551"/>
      <c r="E13" s="551"/>
      <c r="F13" s="551"/>
      <c r="G13" s="552"/>
      <c r="H13" s="3" t="s">
        <v>20</v>
      </c>
      <c r="I13" s="74"/>
      <c r="J13" s="556">
        <v>17638</v>
      </c>
      <c r="K13" s="557"/>
      <c r="L13" s="263">
        <f>IF($J13&lt;&gt;"",IF($AJ13="0-",AT13,IF($AJ13="+0",AZ13,IF($AJ13="+-",BF13,AN13))),"")</f>
        <v>22</v>
      </c>
      <c r="M13" s="250">
        <f>IF($J13&lt;&gt;"",IF($AJ13="0-",AU13,IF($AJ13="+0",BA13,IF($AJ13="+-",BG13,AO13))),"")</f>
        <v>0</v>
      </c>
      <c r="N13" s="252">
        <f>IF($J13&lt;&gt;"",IF($AJ13="0-",AV13,IF($AJ13="+0",BB13,IF($AJ13="+-",BH13,AP13))),"")</f>
        <v>0</v>
      </c>
      <c r="O13" s="288">
        <f>IF($R14="","",ROUNDDOWN($AH13/12,0))</f>
      </c>
      <c r="P13" s="250">
        <f>IF($R14="","",ROUNDDOWN(MOD($AH13,12),0))</f>
      </c>
      <c r="Q13" s="299">
        <f>IF($R14="","",IF((MOD($AH13,12)-$P13)&gt;=0.5,"半",0))</f>
      </c>
      <c r="R13" s="104"/>
      <c r="S13" s="263">
        <f>IF($R14="","",ROUNDDOWN($AH13*($R13/$R14)/12,0))</f>
      </c>
      <c r="T13" s="250">
        <f>IF($R14="","",ROUNDDOWN(MOD($AH13*($R13/$R14),12),0))</f>
      </c>
      <c r="U13" s="252">
        <f>IF(R14="","",IF((MOD($AH13*($R13/$R14),12)-$T13)&gt;=0.5,"半",0))</f>
      </c>
      <c r="V13" s="152" t="s">
        <v>110</v>
      </c>
      <c r="Z13" s="46"/>
      <c r="AA13" s="46"/>
      <c r="AB13" s="46"/>
      <c r="AC13" s="118"/>
      <c r="AF13" s="309">
        <v>1</v>
      </c>
      <c r="AG13" s="296"/>
      <c r="AH13" s="284">
        <f>IF(OR($AF13&lt;&gt;$AF15,$AF15=""),SUMIF($AF$13:$AF$61,$AF13,$AI$13:$AI$61),"")</f>
      </c>
      <c r="AI13" s="284">
        <f>L13*12+M13+COUNTIF(N13:N13,"半")*0.5</f>
        <v>264</v>
      </c>
      <c r="AJ13" s="558"/>
      <c r="AK13" s="291">
        <f>IF(AJ13&lt;&gt;"",VLOOKUP(AJ13,$AL$13:$AM$16,2),"")</f>
      </c>
      <c r="AL13" s="143"/>
      <c r="AM13" s="34" t="s">
        <v>18</v>
      </c>
      <c r="AN13" s="35">
        <f>IF(AR13&gt;=12,DATEDIF(BO13,BR13,"y")+1,DATEDIF(BO13,BR13,"y"))</f>
        <v>22</v>
      </c>
      <c r="AO13" s="35">
        <f>IF(AR13&gt;=12,AR13-12,AR13)</f>
        <v>0</v>
      </c>
      <c r="AP13" s="36">
        <f>IF(AS13&lt;=15,"半",0)</f>
        <v>0</v>
      </c>
      <c r="AQ13" s="37">
        <f>DATEDIF(BO13,BR13,"y")</f>
        <v>21</v>
      </c>
      <c r="AR13" s="38">
        <f>IF(AS13&gt;=16,DATEDIF(BO13,BR13,"ym")+1,DATEDIF(BO13,BR13,"ym"))</f>
        <v>12</v>
      </c>
      <c r="AS13" s="39">
        <f>DATEDIF(BO13,BR13,"md")</f>
        <v>30</v>
      </c>
      <c r="AT13" s="40">
        <f>IF(AX13&gt;=12,DATEDIF(BO13,BS13,"y")+1,DATEDIF(BO13,BS13,"y"))</f>
        <v>21</v>
      </c>
      <c r="AU13" s="40">
        <f>IF(AX13&gt;=12,AX13-12,AX13)</f>
        <v>11</v>
      </c>
      <c r="AV13" s="41" t="str">
        <f>IF(AY13&lt;=15,"半",0)</f>
        <v>半</v>
      </c>
      <c r="AW13" s="42">
        <f>DATEDIF(BO13,BS13,"y")</f>
        <v>21</v>
      </c>
      <c r="AX13" s="43">
        <f>IF(AY13&gt;=16,DATEDIF(BO13,BS13,"ym")+1,DATEDIF(BO13,BS13,"ym"))</f>
        <v>11</v>
      </c>
      <c r="AY13" s="44">
        <f>DATEDIF(BO13,BS13,"md")</f>
        <v>14</v>
      </c>
      <c r="AZ13" s="40">
        <f>IF(BD13&gt;=12,DATEDIF(BP13,BR13,"y")+1,DATEDIF(BP13,BR13,"y"))</f>
        <v>21</v>
      </c>
      <c r="BA13" s="40">
        <f>IF(BD13&gt;=12,BD13-12,BD13)</f>
        <v>11</v>
      </c>
      <c r="BB13" s="41" t="str">
        <f>IF(BE13&lt;=15,"半",0)</f>
        <v>半</v>
      </c>
      <c r="BC13" s="42">
        <f>DATEDIF(BP13,BR13,"y")</f>
        <v>21</v>
      </c>
      <c r="BD13" s="43">
        <f>IF(BE13&gt;=16,DATEDIF(BP13,BR13,"ym")+1,DATEDIF(BP13,BR13,"ym"))</f>
        <v>11</v>
      </c>
      <c r="BE13" s="43">
        <f>DATEDIF(BP13,BR13,"md")</f>
        <v>15</v>
      </c>
      <c r="BF13" s="40">
        <f>IF(BJ13&gt;=12,DATEDIF(BP13,BS13,"y")+1,DATEDIF(BP13,BS13,"y"))</f>
        <v>21</v>
      </c>
      <c r="BG13" s="40">
        <f>IF(BJ13&gt;=12,BJ13-12,BJ13)</f>
        <v>11</v>
      </c>
      <c r="BH13" s="41">
        <f>IF(BK13&lt;=15,"半",0)</f>
        <v>0</v>
      </c>
      <c r="BI13" s="42">
        <f>DATEDIF(BP13,BS13,"y")</f>
        <v>21</v>
      </c>
      <c r="BJ13" s="43">
        <f>IF(BK13&gt;=16,DATEDIF(BP13,BS13,"ym")+1,DATEDIF(BP13,BS13,"ym"))</f>
        <v>11</v>
      </c>
      <c r="BK13" s="44">
        <f>DATEDIF(BP13,BS13,"md")</f>
        <v>27</v>
      </c>
      <c r="BL13" s="38"/>
      <c r="BM13" s="45">
        <f>IF(J14="現在",$AK$6,J14)</f>
        <v>25658</v>
      </c>
      <c r="BN13" s="46">
        <v>0</v>
      </c>
      <c r="BO13" s="47">
        <f>IF(DAY(J13)&lt;=15,J13-DAY(J13)+1,J13-DAY(J13)+16)</f>
        <v>17624</v>
      </c>
      <c r="BP13" s="47">
        <f>IF(DAY(BO13)=1,BO13+15,BY13)</f>
        <v>17639</v>
      </c>
      <c r="BQ13" s="48"/>
      <c r="BR13" s="116">
        <f>IF(CH13&gt;=16,CF13,IF(J14="現在",$AK$6-CH13+15,J14-CH13+15))</f>
        <v>25658</v>
      </c>
      <c r="BS13" s="49">
        <f>IF(DAY(BR13)=15,BR13-DAY(BR13),BR13-DAY(BR13)+15)</f>
        <v>25642</v>
      </c>
      <c r="BT13" s="48"/>
      <c r="BU13" s="48"/>
      <c r="BV13" s="46">
        <f>YEAR(J13)</f>
        <v>1948</v>
      </c>
      <c r="BW13" s="50">
        <f>MONTH(J13)+1</f>
        <v>5</v>
      </c>
      <c r="BX13" s="51" t="str">
        <f>CONCATENATE(BV13,"/",BW13,"/",1)</f>
        <v>1948/5/1</v>
      </c>
      <c r="BY13" s="51">
        <f>BX13+1-1</f>
        <v>17654</v>
      </c>
      <c r="BZ13" s="51">
        <f>BX13-1</f>
        <v>17653</v>
      </c>
      <c r="CA13" s="46">
        <f>DAY(BZ13)</f>
        <v>30</v>
      </c>
      <c r="CB13" s="46">
        <f>DAY(J13)</f>
        <v>15</v>
      </c>
      <c r="CC13" s="46">
        <f>YEAR(BM13)</f>
        <v>1970</v>
      </c>
      <c r="CD13" s="50">
        <f>IF(MONTH(BM13)=12,MONTH(BM13)-12+1,MONTH(BM13)+1)</f>
        <v>4</v>
      </c>
      <c r="CE13" s="51" t="str">
        <f>IF(CD13=1,CONCATENATE(CC13+1,"/",CD13,"/",1),CONCATENATE(CC13,"/",CD13,"/",1))</f>
        <v>1970/4/1</v>
      </c>
      <c r="CF13" s="51">
        <f>CE13-1</f>
        <v>25658</v>
      </c>
      <c r="CG13" s="46">
        <f>DAY(CF13)</f>
        <v>31</v>
      </c>
      <c r="CH13" s="46">
        <f>DAY(BM13)</f>
        <v>31</v>
      </c>
    </row>
    <row r="14" spans="1:84" ht="12.75" customHeight="1">
      <c r="A14" s="290"/>
      <c r="B14" s="553"/>
      <c r="C14" s="554"/>
      <c r="D14" s="554"/>
      <c r="E14" s="554"/>
      <c r="F14" s="554"/>
      <c r="G14" s="555"/>
      <c r="H14" s="2" t="s">
        <v>21</v>
      </c>
      <c r="I14" s="2"/>
      <c r="J14" s="549">
        <v>25658</v>
      </c>
      <c r="K14" s="550"/>
      <c r="L14" s="264"/>
      <c r="M14" s="251"/>
      <c r="N14" s="253"/>
      <c r="O14" s="289"/>
      <c r="P14" s="251"/>
      <c r="Q14" s="300"/>
      <c r="R14" s="105"/>
      <c r="S14" s="264"/>
      <c r="T14" s="251"/>
      <c r="U14" s="253"/>
      <c r="V14" s="152"/>
      <c r="Z14" s="46"/>
      <c r="AA14" s="46"/>
      <c r="AB14" s="46"/>
      <c r="AC14" s="119"/>
      <c r="AF14" s="309"/>
      <c r="AG14" s="296"/>
      <c r="AH14" s="284"/>
      <c r="AI14" s="284"/>
      <c r="AJ14" s="559"/>
      <c r="AK14" s="165"/>
      <c r="AL14" s="143" t="s">
        <v>47</v>
      </c>
      <c r="AM14" s="33" t="s">
        <v>17</v>
      </c>
      <c r="AN14" s="35"/>
      <c r="AO14" s="35"/>
      <c r="AP14" s="36"/>
      <c r="AQ14" s="37"/>
      <c r="AR14" s="38"/>
      <c r="AS14" s="39"/>
      <c r="AT14" s="40"/>
      <c r="AU14" s="40"/>
      <c r="AV14" s="41"/>
      <c r="AW14" s="37"/>
      <c r="AX14" s="38"/>
      <c r="AY14" s="39"/>
      <c r="AZ14" s="40"/>
      <c r="BA14" s="40"/>
      <c r="BB14" s="41"/>
      <c r="BC14" s="37"/>
      <c r="BD14" s="38"/>
      <c r="BE14" s="38"/>
      <c r="BF14" s="40"/>
      <c r="BG14" s="40"/>
      <c r="BH14" s="41"/>
      <c r="BI14" s="37"/>
      <c r="BJ14" s="38"/>
      <c r="BK14" s="39"/>
      <c r="BL14" s="38"/>
      <c r="BM14" s="45"/>
      <c r="BO14" s="47"/>
      <c r="BP14" s="47"/>
      <c r="BQ14" s="48"/>
      <c r="BR14" s="49"/>
      <c r="BS14" s="49"/>
      <c r="BT14" s="48"/>
      <c r="BU14" s="48"/>
      <c r="BW14" s="50"/>
      <c r="BX14" s="51"/>
      <c r="BY14" s="51"/>
      <c r="BZ14" s="51"/>
      <c r="CD14" s="50"/>
      <c r="CE14" s="51"/>
      <c r="CF14" s="51"/>
    </row>
    <row r="15" spans="1:86" ht="12.75" customHeight="1">
      <c r="A15" s="265"/>
      <c r="B15" s="267" t="s">
        <v>90</v>
      </c>
      <c r="C15" s="551"/>
      <c r="D15" s="551"/>
      <c r="E15" s="551"/>
      <c r="F15" s="551"/>
      <c r="G15" s="552"/>
      <c r="H15" s="1" t="s">
        <v>20</v>
      </c>
      <c r="I15" s="7"/>
      <c r="J15" s="556">
        <v>25659</v>
      </c>
      <c r="K15" s="557"/>
      <c r="L15" s="263">
        <f>IF($J15&lt;&gt;"",IF($AJ15="0-",AT15,IF($AJ15="+0",AZ15,IF($AJ15="+-",BF15,AN15))),"")</f>
        <v>10</v>
      </c>
      <c r="M15" s="250">
        <f>IF($J15&lt;&gt;"",IF($AJ15="0-",AU15,IF($AJ15="+0",BA15,IF($AJ15="+-",BG15,AO15))),"")</f>
        <v>3</v>
      </c>
      <c r="N15" s="252">
        <f>IF($J15&lt;&gt;"",IF($AJ15="0-",AV15,IF($AJ15="+0",BB15,IF($AJ15="+-",BH15,AP15))),"")</f>
        <v>0</v>
      </c>
      <c r="O15" s="288">
        <f>IF($R16="","",ROUNDDOWN($AH15/12,0))</f>
        <v>32</v>
      </c>
      <c r="P15" s="250">
        <f>IF($R16="","",ROUNDDOWN(MOD($AH15,12),0))</f>
        <v>3</v>
      </c>
      <c r="Q15" s="299">
        <f>IF($R16="","",IF((MOD($AH15,12)-$P15)&gt;=0.5,"半",0))</f>
        <v>0</v>
      </c>
      <c r="R15" s="104">
        <v>1</v>
      </c>
      <c r="S15" s="263">
        <f>IF($R16="","",ROUNDDOWN($AH15*($R15/$R16)/12,0))</f>
        <v>16</v>
      </c>
      <c r="T15" s="250">
        <f>IF($R16="","",ROUNDDOWN(MOD($AH15*($R15/$R16),12),0))</f>
        <v>1</v>
      </c>
      <c r="U15" s="252" t="str">
        <f>IF(R16="","",IF((MOD($AH15*($R15/$R16),12)-$T15)&gt;=0.5,"半",0))</f>
        <v>半</v>
      </c>
      <c r="V15" s="152" t="s">
        <v>110</v>
      </c>
      <c r="Z15" s="46"/>
      <c r="AA15" s="46"/>
      <c r="AB15" s="46"/>
      <c r="AC15" s="119"/>
      <c r="AF15" s="309">
        <v>1</v>
      </c>
      <c r="AG15" s="296"/>
      <c r="AH15" s="284">
        <f>IF(OR($AF15&lt;&gt;$AF17,$AF17=""),SUMIF($AF$13:$AF$61,$AF15,$AI$13:$AI$61),"")</f>
        <v>387</v>
      </c>
      <c r="AI15" s="284">
        <f>L15*12+M15+COUNTIF(N15:N15,"半")*0.5</f>
        <v>123</v>
      </c>
      <c r="AJ15" s="558"/>
      <c r="AK15" s="291">
        <f>IF(AJ15&lt;&gt;"",VLOOKUP(AJ15,$AL$13:$AM$16,2),"")</f>
      </c>
      <c r="AL15" s="143" t="s">
        <v>48</v>
      </c>
      <c r="AM15" s="33" t="s">
        <v>16</v>
      </c>
      <c r="AN15" s="40">
        <f>IF(AR15&gt;=12,DATEDIF(BO15,BR15,"y")+1,DATEDIF(BO15,BR15,"y"))</f>
        <v>10</v>
      </c>
      <c r="AO15" s="40">
        <f>IF(AR15&gt;=12,AR15-12,AR15)</f>
        <v>3</v>
      </c>
      <c r="AP15" s="41">
        <f>IF(AS15&lt;=15,"半",0)</f>
        <v>0</v>
      </c>
      <c r="AQ15" s="37">
        <f>DATEDIF(BO15,BR15,"y")</f>
        <v>10</v>
      </c>
      <c r="AR15" s="38">
        <f>IF(AS15&gt;=16,DATEDIF(BO15,BR15,"ym")+1,DATEDIF(BO15,BR15,"ym"))</f>
        <v>3</v>
      </c>
      <c r="AS15" s="39">
        <f>DATEDIF(BO15,BR15,"md")</f>
        <v>29</v>
      </c>
      <c r="AT15" s="40">
        <f>IF(AX15&gt;=12,DATEDIF(BO15,BS15,"y")+1,DATEDIF(BO15,BS15,"y"))</f>
        <v>10</v>
      </c>
      <c r="AU15" s="40">
        <f>IF(AX15&gt;=12,AX15-12,AX15)</f>
        <v>2</v>
      </c>
      <c r="AV15" s="41" t="str">
        <f>IF(AY15&lt;=15,"半",0)</f>
        <v>半</v>
      </c>
      <c r="AW15" s="37">
        <f>DATEDIF(BO15,BS15,"y")</f>
        <v>10</v>
      </c>
      <c r="AX15" s="38">
        <f>IF(AY15&gt;=16,DATEDIF(BO15,BS15,"ym")+1,DATEDIF(BO15,BS15,"ym"))</f>
        <v>2</v>
      </c>
      <c r="AY15" s="39">
        <f>DATEDIF(BO15,BS15,"md")</f>
        <v>14</v>
      </c>
      <c r="AZ15" s="40">
        <f>IF(BD15&gt;=12,DATEDIF(BP15,BR15,"y")+1,DATEDIF(BP15,BR15,"y"))</f>
        <v>10</v>
      </c>
      <c r="BA15" s="40">
        <f>IF(BD15&gt;=12,BD15-12,BD15)</f>
        <v>2</v>
      </c>
      <c r="BB15" s="41" t="str">
        <f>IF(BE15&lt;=15,"半",0)</f>
        <v>半</v>
      </c>
      <c r="BC15" s="37">
        <f>DATEDIF(BP15,BR15,"y")</f>
        <v>10</v>
      </c>
      <c r="BD15" s="38">
        <f>IF(BE15&gt;=16,DATEDIF(BP15,BR15,"ym")+1,DATEDIF(BP15,BR15,"ym"))</f>
        <v>2</v>
      </c>
      <c r="BE15" s="38">
        <f>DATEDIF(BP15,BR15,"md")</f>
        <v>14</v>
      </c>
      <c r="BF15" s="40">
        <f>IF(BJ15&gt;=12,DATEDIF(BP15,BS15,"y")+1,DATEDIF(BP15,BS15,"y"))</f>
        <v>10</v>
      </c>
      <c r="BG15" s="40">
        <f>IF(BJ15&gt;=12,BJ15-12,BJ15)</f>
        <v>2</v>
      </c>
      <c r="BH15" s="41">
        <f>IF(BK15&lt;=15,"半",0)</f>
        <v>0</v>
      </c>
      <c r="BI15" s="37">
        <f>DATEDIF(BP15,BS15,"y")</f>
        <v>10</v>
      </c>
      <c r="BJ15" s="38">
        <f>IF(BK15&gt;=16,DATEDIF(BP15,BS15,"ym")+1,DATEDIF(BP15,BS15,"ym"))</f>
        <v>2</v>
      </c>
      <c r="BK15" s="39">
        <f>DATEDIF(BP15,BS15,"md")</f>
        <v>30</v>
      </c>
      <c r="BL15" s="38"/>
      <c r="BM15" s="45">
        <f>IF(J16="現在",$AK$6,J16)</f>
        <v>29401</v>
      </c>
      <c r="BN15" s="38">
        <v>1</v>
      </c>
      <c r="BO15" s="47">
        <f>IF(DAY(J15)&lt;=15,J15-DAY(J15)+1,J15-DAY(J15)+16)</f>
        <v>25659</v>
      </c>
      <c r="BP15" s="47">
        <f>IF(DAY(BO15)=1,BO15+15,BY15)</f>
        <v>25674</v>
      </c>
      <c r="BQ15" s="48"/>
      <c r="BR15" s="116">
        <f>IF(CH15&gt;=16,CF15,IF(J16="現在",$AK$6-CH15+15,J16-CH15+15))</f>
        <v>29402</v>
      </c>
      <c r="BS15" s="49">
        <f>IF(DAY(BR15)=15,BR15-DAY(BR15),BR15-DAY(BR15)+15)</f>
        <v>29387</v>
      </c>
      <c r="BT15" s="48"/>
      <c r="BU15" s="48"/>
      <c r="BV15" s="46">
        <f>YEAR(J15)</f>
        <v>1970</v>
      </c>
      <c r="BW15" s="50">
        <f>MONTH(J15)+1</f>
        <v>5</v>
      </c>
      <c r="BX15" s="51" t="str">
        <f>CONCATENATE(BV15,"/",BW15,"/",1)</f>
        <v>1970/5/1</v>
      </c>
      <c r="BY15" s="51">
        <f>BX15+1-1</f>
        <v>25689</v>
      </c>
      <c r="BZ15" s="51">
        <f>BX15-1</f>
        <v>25688</v>
      </c>
      <c r="CA15" s="46">
        <f>DAY(BZ15)</f>
        <v>30</v>
      </c>
      <c r="CB15" s="46">
        <f>DAY(J15)</f>
        <v>1</v>
      </c>
      <c r="CC15" s="46">
        <f>YEAR(BM15)</f>
        <v>1980</v>
      </c>
      <c r="CD15" s="50">
        <f>IF(MONTH(BM15)=12,MONTH(BM15)-12+1,MONTH(BM15)+1)</f>
        <v>7</v>
      </c>
      <c r="CE15" s="51" t="str">
        <f>IF(CD15=1,CONCATENATE(CC15+1,"/",CD15,"/",1),CONCATENATE(CC15,"/",CD15,"/",1))</f>
        <v>1980/7/1</v>
      </c>
      <c r="CF15" s="51">
        <f>CE15-1</f>
        <v>29402</v>
      </c>
      <c r="CG15" s="46">
        <f>DAY(CF15)</f>
        <v>30</v>
      </c>
      <c r="CH15" s="46">
        <f>DAY(BM15)</f>
        <v>29</v>
      </c>
    </row>
    <row r="16" spans="1:84" ht="12.75" customHeight="1">
      <c r="A16" s="290"/>
      <c r="B16" s="553"/>
      <c r="C16" s="554"/>
      <c r="D16" s="554"/>
      <c r="E16" s="554"/>
      <c r="F16" s="554"/>
      <c r="G16" s="555"/>
      <c r="H16" s="2" t="s">
        <v>21</v>
      </c>
      <c r="I16" s="2"/>
      <c r="J16" s="549">
        <v>29401</v>
      </c>
      <c r="K16" s="550"/>
      <c r="L16" s="264"/>
      <c r="M16" s="251"/>
      <c r="N16" s="253"/>
      <c r="O16" s="289"/>
      <c r="P16" s="251"/>
      <c r="Q16" s="300"/>
      <c r="R16" s="105">
        <v>2</v>
      </c>
      <c r="S16" s="264"/>
      <c r="T16" s="251"/>
      <c r="U16" s="253"/>
      <c r="V16" s="152"/>
      <c r="Z16" s="46"/>
      <c r="AA16" s="46"/>
      <c r="AB16" s="46"/>
      <c r="AC16" s="119"/>
      <c r="AF16" s="309"/>
      <c r="AG16" s="296"/>
      <c r="AH16" s="284"/>
      <c r="AI16" s="284"/>
      <c r="AJ16" s="559"/>
      <c r="AK16" s="165"/>
      <c r="AL16" s="143" t="s">
        <v>49</v>
      </c>
      <c r="AM16" s="33" t="s">
        <v>15</v>
      </c>
      <c r="AN16" s="40"/>
      <c r="AO16" s="40"/>
      <c r="AP16" s="41"/>
      <c r="AQ16" s="37"/>
      <c r="AR16" s="38"/>
      <c r="AS16" s="39"/>
      <c r="AT16" s="40"/>
      <c r="AU16" s="40"/>
      <c r="AV16" s="41"/>
      <c r="AW16" s="37"/>
      <c r="AX16" s="38"/>
      <c r="AY16" s="39"/>
      <c r="AZ16" s="40"/>
      <c r="BA16" s="40"/>
      <c r="BB16" s="41"/>
      <c r="BC16" s="37"/>
      <c r="BD16" s="38"/>
      <c r="BE16" s="38"/>
      <c r="BF16" s="40"/>
      <c r="BG16" s="40"/>
      <c r="BH16" s="41"/>
      <c r="BI16" s="37"/>
      <c r="BJ16" s="38"/>
      <c r="BK16" s="39"/>
      <c r="BL16" s="38"/>
      <c r="BM16" s="45"/>
      <c r="BN16" s="38"/>
      <c r="BO16" s="47"/>
      <c r="BP16" s="47"/>
      <c r="BQ16" s="48"/>
      <c r="BR16" s="49"/>
      <c r="BS16" s="49"/>
      <c r="BT16" s="48"/>
      <c r="BU16" s="48"/>
      <c r="BW16" s="50"/>
      <c r="BX16" s="51"/>
      <c r="BY16" s="51"/>
      <c r="BZ16" s="51"/>
      <c r="CD16" s="50"/>
      <c r="CE16" s="51"/>
      <c r="CF16" s="51"/>
    </row>
    <row r="17" spans="1:86" ht="12.75" customHeight="1">
      <c r="A17" s="265"/>
      <c r="B17" s="267" t="s">
        <v>91</v>
      </c>
      <c r="C17" s="551"/>
      <c r="D17" s="551"/>
      <c r="E17" s="551"/>
      <c r="F17" s="551"/>
      <c r="G17" s="552"/>
      <c r="H17" s="1" t="s">
        <v>20</v>
      </c>
      <c r="I17" s="7"/>
      <c r="J17" s="556">
        <v>29402</v>
      </c>
      <c r="K17" s="557"/>
      <c r="L17" s="263">
        <f>IF($J17&lt;&gt;"",IF($AJ17="0-",AT17,IF($AJ17="+0",AZ17,IF($AJ17="+-",BF17,AN17))),"")</f>
        <v>3</v>
      </c>
      <c r="M17" s="250">
        <f>IF($J17&lt;&gt;"",IF($AJ17="0-",AU17,IF($AJ17="+0",BA17,IF($AJ17="+-",BG17,AO17))),"")</f>
        <v>0</v>
      </c>
      <c r="N17" s="252">
        <f>IF($J17&lt;&gt;"",IF($AJ17="0-",AV17,IF($AJ17="+0",BB17,IF($AJ17="+-",BH17,AP17))),"")</f>
        <v>0</v>
      </c>
      <c r="O17" s="288">
        <f>IF($R18="","",ROUNDDOWN($AH17/12,0))</f>
      </c>
      <c r="P17" s="250">
        <f>IF($R18="","",ROUNDDOWN(MOD($AH17,12),0))</f>
      </c>
      <c r="Q17" s="299">
        <f>IF($R18="","",IF((MOD($AH17,12)-$P17)&gt;=0.5,"半",0))</f>
      </c>
      <c r="R17" s="104"/>
      <c r="S17" s="263">
        <f>IF($R18="","",ROUNDDOWN($AH17*($R17/$R18)/12,0))</f>
      </c>
      <c r="T17" s="250">
        <f>IF($R18="","",ROUNDDOWN(MOD($AH17*($R17/$R18),12),0))</f>
      </c>
      <c r="U17" s="252">
        <f>IF(R18="","",IF((MOD($AH17*($R17/$R18),12)-$T17)&gt;=0.5,"半",0))</f>
      </c>
      <c r="V17" s="152" t="s">
        <v>110</v>
      </c>
      <c r="Z17" s="46"/>
      <c r="AA17" s="46"/>
      <c r="AB17" s="46"/>
      <c r="AC17" s="119"/>
      <c r="AF17" s="309">
        <v>2</v>
      </c>
      <c r="AG17" s="296"/>
      <c r="AH17" s="284">
        <f>IF(OR($AF17&lt;&gt;$AF19,$AF19=""),SUMIF($AF$13:$AF$61,$AF17,$AI$13:$AI$61),"")</f>
      </c>
      <c r="AI17" s="284">
        <f>L17*12+M17+COUNTIF(N17:N17,"半")*0.5</f>
        <v>36</v>
      </c>
      <c r="AJ17" s="558" t="s">
        <v>48</v>
      </c>
      <c r="AK17" s="291" t="str">
        <f>IF(AJ17&lt;&gt;"",VLOOKUP(AJ17,$AL$13:$AM$16,2),"")</f>
        <v>自が半月後</v>
      </c>
      <c r="AL17" s="12"/>
      <c r="AM17" s="12"/>
      <c r="AN17" s="40">
        <f>IF(AR17&gt;=12,DATEDIF(BO17,BR17,"y")+1,DATEDIF(BO17,BR17,"y"))</f>
        <v>3</v>
      </c>
      <c r="AO17" s="40">
        <f>IF(AR17&gt;=12,AR17-12,AR17)</f>
        <v>0</v>
      </c>
      <c r="AP17" s="41" t="str">
        <f>IF(AS17&lt;=15,"半",0)</f>
        <v>半</v>
      </c>
      <c r="AQ17" s="37">
        <f>DATEDIF(BO17,BR17,"y")</f>
        <v>3</v>
      </c>
      <c r="AR17" s="38">
        <f>IF(AS17&gt;=16,DATEDIF(BO17,BR17,"ym")+1,DATEDIF(BO17,BR17,"ym"))</f>
        <v>0</v>
      </c>
      <c r="AS17" s="39">
        <f>DATEDIF(BO17,BR17,"md")</f>
        <v>14</v>
      </c>
      <c r="AT17" s="40">
        <f>IF(AX17&gt;=12,DATEDIF(BO17,BS17,"y")+1,DATEDIF(BO17,BS17,"y"))</f>
        <v>3</v>
      </c>
      <c r="AU17" s="40">
        <f>IF(AX17&gt;=12,AX17-12,AX17)</f>
        <v>0</v>
      </c>
      <c r="AV17" s="41">
        <f>IF(AY17&lt;=15,"半",0)</f>
        <v>0</v>
      </c>
      <c r="AW17" s="37">
        <f>DATEDIF(BO17,BS17,"y")</f>
        <v>2</v>
      </c>
      <c r="AX17" s="38">
        <f>IF(AY17&gt;=16,DATEDIF(BO17,BS17,"ym")+1,DATEDIF(BO17,BS17,"ym"))</f>
        <v>12</v>
      </c>
      <c r="AY17" s="39">
        <f>DATEDIF(BO17,BS17,"md")</f>
        <v>30</v>
      </c>
      <c r="AZ17" s="40">
        <f>IF(BD17&gt;=12,DATEDIF(BP17,BR17,"y")+1,DATEDIF(BP17,BR17,"y"))</f>
        <v>3</v>
      </c>
      <c r="BA17" s="40">
        <f>IF(BD17&gt;=12,BD17-12,BD17)</f>
        <v>0</v>
      </c>
      <c r="BB17" s="41">
        <f>IF(BE17&lt;=15,"半",0)</f>
        <v>0</v>
      </c>
      <c r="BC17" s="37">
        <f>DATEDIF(BP17,BR17,"y")</f>
        <v>2</v>
      </c>
      <c r="BD17" s="38">
        <f>IF(BE17&gt;=16,DATEDIF(BP17,BR17,"ym")+1,DATEDIF(BP17,BR17,"ym"))</f>
        <v>12</v>
      </c>
      <c r="BE17" s="38">
        <f>DATEDIF(BP17,BR17,"md")</f>
        <v>29</v>
      </c>
      <c r="BF17" s="40">
        <f>IF(BJ17&gt;=12,DATEDIF(BP17,BS17,"y")+1,DATEDIF(BP17,BS17,"y"))</f>
        <v>2</v>
      </c>
      <c r="BG17" s="40">
        <f>IF(BJ17&gt;=12,BJ17-12,BJ17)</f>
        <v>11</v>
      </c>
      <c r="BH17" s="41" t="str">
        <f>IF(BK17&lt;=15,"半",0)</f>
        <v>半</v>
      </c>
      <c r="BI17" s="37">
        <f>DATEDIF(BP17,BS17,"y")</f>
        <v>2</v>
      </c>
      <c r="BJ17" s="38">
        <f>IF(BK17&gt;=16,DATEDIF(BP17,BS17,"ym")+1,DATEDIF(BP17,BS17,"ym"))</f>
        <v>11</v>
      </c>
      <c r="BK17" s="39">
        <f>DATEDIF(BP17,BS17,"md")</f>
        <v>14</v>
      </c>
      <c r="BL17" s="38"/>
      <c r="BM17" s="45">
        <f>IF(J18="現在",$AK$6,J18)</f>
        <v>30496</v>
      </c>
      <c r="BN17" s="38">
        <v>2</v>
      </c>
      <c r="BO17" s="47">
        <f>IF(DAY(J17)&lt;=15,J17-DAY(J17)+1,J17-DAY(J17)+16)</f>
        <v>29388</v>
      </c>
      <c r="BP17" s="47">
        <f>IF(DAY(BO17)=1,BO17+15,BY17)</f>
        <v>29403</v>
      </c>
      <c r="BQ17" s="48"/>
      <c r="BR17" s="116">
        <f>IF(CH17&gt;=16,CF17,IF(J18="現在",$AK$6-CH17+15,J18-CH17+15))</f>
        <v>30497</v>
      </c>
      <c r="BS17" s="49">
        <f>IF(DAY(BR17)=15,BR17-DAY(BR17),BR17-DAY(BR17)+15)</f>
        <v>30482</v>
      </c>
      <c r="BT17" s="48"/>
      <c r="BU17" s="48"/>
      <c r="BV17" s="46">
        <f>YEAR(J17)</f>
        <v>1980</v>
      </c>
      <c r="BW17" s="50">
        <f>MONTH(J17)+1</f>
        <v>7</v>
      </c>
      <c r="BX17" s="51" t="str">
        <f>CONCATENATE(BV17,"/",BW17,"/",1)</f>
        <v>1980/7/1</v>
      </c>
      <c r="BY17" s="51">
        <f>BX17+1-1</f>
        <v>29403</v>
      </c>
      <c r="BZ17" s="51">
        <f>BX17-1</f>
        <v>29402</v>
      </c>
      <c r="CA17" s="46">
        <f>DAY(BZ17)</f>
        <v>30</v>
      </c>
      <c r="CB17" s="46">
        <f>DAY(J17)</f>
        <v>30</v>
      </c>
      <c r="CC17" s="46">
        <f>YEAR(BM17)</f>
        <v>1983</v>
      </c>
      <c r="CD17" s="50">
        <f>IF(MONTH(BM17)=12,MONTH(BM17)-12+1,MONTH(BM17)+1)</f>
        <v>7</v>
      </c>
      <c r="CE17" s="51" t="str">
        <f>IF(CD17=1,CONCATENATE(CC17+1,"/",CD17,"/",1),CONCATENATE(CC17,"/",CD17,"/",1))</f>
        <v>1983/7/1</v>
      </c>
      <c r="CF17" s="51">
        <f>CE17-1</f>
        <v>30497</v>
      </c>
      <c r="CG17" s="46">
        <f>DAY(CF17)</f>
        <v>30</v>
      </c>
      <c r="CH17" s="46">
        <f>DAY(BM17)</f>
        <v>29</v>
      </c>
    </row>
    <row r="18" spans="1:84" ht="12.75" customHeight="1">
      <c r="A18" s="290"/>
      <c r="B18" s="553"/>
      <c r="C18" s="554"/>
      <c r="D18" s="554"/>
      <c r="E18" s="554"/>
      <c r="F18" s="554"/>
      <c r="G18" s="555"/>
      <c r="H18" s="2" t="s">
        <v>21</v>
      </c>
      <c r="I18" s="2"/>
      <c r="J18" s="549">
        <v>30496</v>
      </c>
      <c r="K18" s="550"/>
      <c r="L18" s="264"/>
      <c r="M18" s="251"/>
      <c r="N18" s="253"/>
      <c r="O18" s="289"/>
      <c r="P18" s="251"/>
      <c r="Q18" s="300"/>
      <c r="R18" s="105"/>
      <c r="S18" s="264"/>
      <c r="T18" s="251"/>
      <c r="U18" s="253"/>
      <c r="V18" s="152"/>
      <c r="W18" s="46" t="s">
        <v>53</v>
      </c>
      <c r="Z18" s="46"/>
      <c r="AA18" s="46"/>
      <c r="AB18" s="46"/>
      <c r="AC18" s="119"/>
      <c r="AF18" s="309"/>
      <c r="AG18" s="296"/>
      <c r="AH18" s="284"/>
      <c r="AI18" s="284"/>
      <c r="AJ18" s="562"/>
      <c r="AK18" s="165"/>
      <c r="AL18" s="53"/>
      <c r="AM18" s="53"/>
      <c r="AN18" s="40"/>
      <c r="AO18" s="40"/>
      <c r="AP18" s="41"/>
      <c r="AQ18" s="37"/>
      <c r="AR18" s="38"/>
      <c r="AS18" s="39"/>
      <c r="AT18" s="40"/>
      <c r="AU18" s="40"/>
      <c r="AV18" s="41"/>
      <c r="AW18" s="37"/>
      <c r="AX18" s="38"/>
      <c r="AY18" s="39"/>
      <c r="AZ18" s="40"/>
      <c r="BA18" s="40"/>
      <c r="BB18" s="41"/>
      <c r="BC18" s="37"/>
      <c r="BD18" s="38"/>
      <c r="BE18" s="38"/>
      <c r="BF18" s="40"/>
      <c r="BG18" s="40"/>
      <c r="BH18" s="41"/>
      <c r="BI18" s="37"/>
      <c r="BJ18" s="38"/>
      <c r="BK18" s="39"/>
      <c r="BL18" s="38"/>
      <c r="BM18" s="45"/>
      <c r="BN18" s="38"/>
      <c r="BO18" s="47"/>
      <c r="BP18" s="47"/>
      <c r="BQ18" s="48"/>
      <c r="BR18" s="49"/>
      <c r="BS18" s="49"/>
      <c r="BT18" s="48"/>
      <c r="BU18" s="48"/>
      <c r="BW18" s="50"/>
      <c r="BX18" s="51"/>
      <c r="BY18" s="51"/>
      <c r="BZ18" s="51"/>
      <c r="CD18" s="50"/>
      <c r="CE18" s="51"/>
      <c r="CF18" s="51"/>
    </row>
    <row r="19" spans="1:86" ht="12.75" customHeight="1">
      <c r="A19" s="265"/>
      <c r="B19" s="267" t="s">
        <v>92</v>
      </c>
      <c r="C19" s="551"/>
      <c r="D19" s="551"/>
      <c r="E19" s="551"/>
      <c r="F19" s="551"/>
      <c r="G19" s="552"/>
      <c r="H19" s="1" t="s">
        <v>20</v>
      </c>
      <c r="I19" s="7"/>
      <c r="J19" s="556">
        <v>30497</v>
      </c>
      <c r="K19" s="557"/>
      <c r="L19" s="263">
        <f>IF($J19&lt;&gt;"",IF($AJ19="0-",AT19,IF($AJ19="+0",AZ19,IF($AJ19="+-",BF19,AN19))),"")</f>
        <v>4</v>
      </c>
      <c r="M19" s="250">
        <f>IF($J19&lt;&gt;"",IF($AJ19="0-",AU19,IF($AJ19="+0",BA19,IF($AJ19="+-",BG19,AO19))),"")</f>
        <v>0</v>
      </c>
      <c r="N19" s="252">
        <f>IF($J19&lt;&gt;"",IF($AJ19="0-",AV19,IF($AJ19="+0",BB19,IF($AJ19="+-",BH19,AP19))),"")</f>
        <v>0</v>
      </c>
      <c r="O19" s="288">
        <f>IF($R20="","",ROUNDDOWN($AH19/12,0))</f>
      </c>
      <c r="P19" s="250">
        <f>IF($R20="","",ROUNDDOWN(MOD($AH19,12),0))</f>
      </c>
      <c r="Q19" s="299">
        <f>IF($R20="","",IF((MOD($AH19,12)-$P19)&gt;=0.5,"半",0))</f>
      </c>
      <c r="R19" s="104"/>
      <c r="S19" s="263">
        <f>IF($R20="","",ROUNDDOWN($AH19*($R19/$R20)/12,0))</f>
      </c>
      <c r="T19" s="250">
        <f>IF($R20="","",ROUNDDOWN(MOD($AH19*($R19/$R20),12),0))</f>
      </c>
      <c r="U19" s="252">
        <f>IF(R20="","",IF((MOD($AH19*($R19/$R20),12)-$T19)&gt;=0.5,"半",0))</f>
      </c>
      <c r="V19" s="152" t="s">
        <v>110</v>
      </c>
      <c r="Z19" s="46"/>
      <c r="AA19" s="46"/>
      <c r="AB19" s="46"/>
      <c r="AC19" s="119"/>
      <c r="AF19" s="309">
        <v>2</v>
      </c>
      <c r="AG19" s="296"/>
      <c r="AH19" s="284">
        <f>IF(OR($AF19&lt;&gt;$AF21,$AF21=""),SUMIF($AF$13:$AF$61,$AF19,$AI$13:$AI$61),"")</f>
      </c>
      <c r="AI19" s="284">
        <f>L19*12+M19+COUNTIF(N19:N19,"半")*0.5</f>
        <v>48</v>
      </c>
      <c r="AJ19" s="558" t="s">
        <v>48</v>
      </c>
      <c r="AK19" s="291" t="str">
        <f>IF(AJ19&lt;&gt;"",VLOOKUP(AJ19,$AL$13:$AM$16,2),"")</f>
        <v>自が半月後</v>
      </c>
      <c r="AL19"/>
      <c r="AM19"/>
      <c r="AN19" s="40">
        <f>IF(AR19&gt;=12,DATEDIF(BO19,BR19,"y")+1,DATEDIF(BO19,BR19,"y"))</f>
        <v>4</v>
      </c>
      <c r="AO19" s="40">
        <f>IF(AR19&gt;=12,AR19-12,AR19)</f>
        <v>0</v>
      </c>
      <c r="AP19" s="41" t="str">
        <f>IF(AS19&lt;=15,"半",0)</f>
        <v>半</v>
      </c>
      <c r="AQ19" s="54">
        <f>DATEDIF(BO19,BR19,"y")</f>
        <v>4</v>
      </c>
      <c r="AR19" s="55">
        <f>IF(AS19&gt;=16,DATEDIF(BO19,BR19,"ym")+1,DATEDIF(BO19,BR19,"ym"))</f>
        <v>0</v>
      </c>
      <c r="AS19" s="56">
        <f>DATEDIF(BO19,BR19,"md")</f>
        <v>14</v>
      </c>
      <c r="AT19" s="40">
        <f>IF(AX19&gt;=12,DATEDIF(BO19,BS19,"y")+1,DATEDIF(BO19,BS19,"y"))</f>
        <v>4</v>
      </c>
      <c r="AU19" s="40">
        <f>IF(AX19&gt;=12,AX19-12,AX19)</f>
        <v>0</v>
      </c>
      <c r="AV19" s="41">
        <f>IF(AY19&lt;=15,"半",0)</f>
        <v>0</v>
      </c>
      <c r="AW19" s="54">
        <f>DATEDIF(BO19,BS19,"y")</f>
        <v>3</v>
      </c>
      <c r="AX19" s="55">
        <f>IF(AY19&gt;=16,DATEDIF(BO19,BS19,"ym")+1,DATEDIF(BO19,BS19,"ym"))</f>
        <v>12</v>
      </c>
      <c r="AY19" s="56">
        <f>DATEDIF(BO19,BS19,"md")</f>
        <v>30</v>
      </c>
      <c r="AZ19" s="40">
        <f>IF(BD19&gt;=12,DATEDIF(BP19,BR19,"y")+1,DATEDIF(BP19,BR19,"y"))</f>
        <v>4</v>
      </c>
      <c r="BA19" s="40">
        <f>IF(BD19&gt;=12,BD19-12,BD19)</f>
        <v>0</v>
      </c>
      <c r="BB19" s="41">
        <f>IF(BE19&lt;=15,"半",0)</f>
        <v>0</v>
      </c>
      <c r="BC19" s="54">
        <f>DATEDIF(BP19,BR19,"y")</f>
        <v>3</v>
      </c>
      <c r="BD19" s="55">
        <f>IF(BE19&gt;=16,DATEDIF(BP19,BR19,"ym")+1,DATEDIF(BP19,BR19,"ym"))</f>
        <v>12</v>
      </c>
      <c r="BE19" s="55">
        <f>DATEDIF(BP19,BR19,"md")</f>
        <v>29</v>
      </c>
      <c r="BF19" s="40">
        <f>IF(BJ19&gt;=12,DATEDIF(BP19,BS19,"y")+1,DATEDIF(BP19,BS19,"y"))</f>
        <v>3</v>
      </c>
      <c r="BG19" s="40">
        <f>IF(BJ19&gt;=12,BJ19-12,BJ19)</f>
        <v>11</v>
      </c>
      <c r="BH19" s="41" t="str">
        <f>IF(BK19&lt;=15,"半",0)</f>
        <v>半</v>
      </c>
      <c r="BI19" s="54">
        <f>DATEDIF(BP19,BS19,"y")</f>
        <v>3</v>
      </c>
      <c r="BJ19" s="55">
        <f>IF(BK19&gt;=16,DATEDIF(BP19,BS19,"ym")+1,DATEDIF(BP19,BS19,"ym"))</f>
        <v>11</v>
      </c>
      <c r="BK19" s="56">
        <f>DATEDIF(BP19,BS19,"md")</f>
        <v>14</v>
      </c>
      <c r="BL19" s="38"/>
      <c r="BM19" s="45">
        <f>IF(J20="現在",$AK$6,J20)</f>
        <v>31953</v>
      </c>
      <c r="BN19" s="38">
        <v>0</v>
      </c>
      <c r="BO19" s="47">
        <f>IF(DAY(J19)&lt;=15,J19-DAY(J19)+1,J19-DAY(J19)+16)</f>
        <v>30483</v>
      </c>
      <c r="BP19" s="47">
        <f>IF(DAY(BO19)=1,BO19+15,BY19)</f>
        <v>30498</v>
      </c>
      <c r="BQ19" s="48"/>
      <c r="BR19" s="116">
        <f>IF(CH19&gt;=16,CF19,IF(J20="現在",$AK$6-CH19+15,J20-CH19+15))</f>
        <v>31958</v>
      </c>
      <c r="BS19" s="49">
        <f>IF(DAY(BR19)=15,BR19-DAY(BR19),BR19-DAY(BR19)+15)</f>
        <v>31943</v>
      </c>
      <c r="BT19" s="48"/>
      <c r="BU19" s="48"/>
      <c r="BV19" s="46">
        <f>YEAR(J19)</f>
        <v>1983</v>
      </c>
      <c r="BW19" s="50">
        <f>MONTH(J19)+1</f>
        <v>7</v>
      </c>
      <c r="BX19" s="51" t="str">
        <f>CONCATENATE(BV19,"/",BW19,"/",1)</f>
        <v>1983/7/1</v>
      </c>
      <c r="BY19" s="51">
        <f>BX19+1-1</f>
        <v>30498</v>
      </c>
      <c r="BZ19" s="51">
        <f>BX19-1</f>
        <v>30497</v>
      </c>
      <c r="CA19" s="46">
        <f>DAY(BZ19)</f>
        <v>30</v>
      </c>
      <c r="CB19" s="46">
        <f>DAY(J19)</f>
        <v>30</v>
      </c>
      <c r="CC19" s="46">
        <f>YEAR(BM19)</f>
        <v>1987</v>
      </c>
      <c r="CD19" s="50">
        <f>IF(MONTH(BM19)=12,MONTH(BM19)-12+1,MONTH(BM19)+1)</f>
        <v>7</v>
      </c>
      <c r="CE19" s="51" t="str">
        <f>IF(CD19=1,CONCATENATE(CC19+1,"/",CD19,"/",1),CONCATENATE(CC19,"/",CD19,"/",1))</f>
        <v>1987/7/1</v>
      </c>
      <c r="CF19" s="51">
        <f>CE19-1</f>
        <v>31958</v>
      </c>
      <c r="CG19" s="46">
        <f>DAY(CF19)</f>
        <v>30</v>
      </c>
      <c r="CH19" s="46">
        <f>DAY(BM19)</f>
        <v>25</v>
      </c>
    </row>
    <row r="20" spans="1:84" ht="12.75" customHeight="1">
      <c r="A20" s="290"/>
      <c r="B20" s="553"/>
      <c r="C20" s="554"/>
      <c r="D20" s="554"/>
      <c r="E20" s="554"/>
      <c r="F20" s="554"/>
      <c r="G20" s="555"/>
      <c r="H20" s="2" t="s">
        <v>21</v>
      </c>
      <c r="I20" s="2"/>
      <c r="J20" s="549">
        <v>31953</v>
      </c>
      <c r="K20" s="550"/>
      <c r="L20" s="264"/>
      <c r="M20" s="251"/>
      <c r="N20" s="253"/>
      <c r="O20" s="289"/>
      <c r="P20" s="251"/>
      <c r="Q20" s="300"/>
      <c r="R20" s="105"/>
      <c r="S20" s="264"/>
      <c r="T20" s="251"/>
      <c r="U20" s="253"/>
      <c r="V20" s="152"/>
      <c r="Z20" s="46"/>
      <c r="AA20" s="46"/>
      <c r="AB20" s="46"/>
      <c r="AC20" s="119"/>
      <c r="AF20" s="309"/>
      <c r="AG20" s="296"/>
      <c r="AH20" s="284"/>
      <c r="AI20" s="284"/>
      <c r="AJ20" s="559"/>
      <c r="AK20" s="165"/>
      <c r="AL20"/>
      <c r="AM20"/>
      <c r="AN20" s="35"/>
      <c r="AO20" s="35"/>
      <c r="AP20" s="36"/>
      <c r="AQ20" s="37"/>
      <c r="AR20" s="38"/>
      <c r="AS20" s="39"/>
      <c r="AT20" s="40"/>
      <c r="AU20" s="40"/>
      <c r="AV20" s="41"/>
      <c r="AW20" s="37"/>
      <c r="AX20" s="38"/>
      <c r="AY20" s="39"/>
      <c r="AZ20" s="40"/>
      <c r="BA20" s="40"/>
      <c r="BB20" s="41"/>
      <c r="BC20" s="37"/>
      <c r="BD20" s="38"/>
      <c r="BE20" s="38"/>
      <c r="BF20" s="40"/>
      <c r="BG20" s="40"/>
      <c r="BH20" s="41"/>
      <c r="BI20" s="37"/>
      <c r="BJ20" s="38"/>
      <c r="BK20" s="39"/>
      <c r="BL20" s="38"/>
      <c r="BM20" s="45"/>
      <c r="BN20" s="38"/>
      <c r="BO20" s="47"/>
      <c r="BP20" s="47"/>
      <c r="BQ20" s="48"/>
      <c r="BR20" s="49"/>
      <c r="BS20" s="49"/>
      <c r="BT20" s="48"/>
      <c r="BU20" s="48"/>
      <c r="BW20" s="50"/>
      <c r="BX20" s="51"/>
      <c r="BY20" s="51"/>
      <c r="BZ20" s="51"/>
      <c r="CD20" s="50"/>
      <c r="CE20" s="51"/>
      <c r="CF20" s="51"/>
    </row>
    <row r="21" spans="1:86" ht="12.75" customHeight="1">
      <c r="A21" s="265"/>
      <c r="B21" s="267" t="s">
        <v>93</v>
      </c>
      <c r="C21" s="551"/>
      <c r="D21" s="551"/>
      <c r="E21" s="551"/>
      <c r="F21" s="551"/>
      <c r="G21" s="552"/>
      <c r="H21" s="1" t="s">
        <v>20</v>
      </c>
      <c r="I21" s="7"/>
      <c r="J21" s="556">
        <v>31954</v>
      </c>
      <c r="K21" s="557"/>
      <c r="L21" s="263">
        <f>IF($J21&lt;&gt;"",IF($AJ21="0-",AT21,IF($AJ21="+0",AZ21,IF($AJ21="+-",BF21,AN21))),"")</f>
        <v>1</v>
      </c>
      <c r="M21" s="250">
        <f>IF($J21&lt;&gt;"",IF($AJ21="0-",AU21,IF($AJ21="+0",BA21,IF($AJ21="+-",BG21,AO21))),"")</f>
        <v>0</v>
      </c>
      <c r="N21" s="252">
        <f>IF($J21&lt;&gt;"",IF($AJ21="0-",AV21,IF($AJ21="+0",BB21,IF($AJ21="+-",BH21,AP21))),"")</f>
        <v>0</v>
      </c>
      <c r="O21" s="288">
        <f>IF($R22="","",ROUNDDOWN($AH21/12,0))</f>
      </c>
      <c r="P21" s="250">
        <f>IF($R22="","",ROUNDDOWN(MOD($AH21,12),0))</f>
      </c>
      <c r="Q21" s="299">
        <f>IF($R22="","",IF((MOD($AH21,12)-$P21)&gt;=0.5,"半",0))</f>
      </c>
      <c r="R21" s="104"/>
      <c r="S21" s="263">
        <f>IF($R22="","",ROUNDDOWN($AH21*($R21/$R22)/12,0))</f>
      </c>
      <c r="T21" s="250">
        <f>IF($R22="","",ROUNDDOWN(MOD($AH21*($R21/$R22),12),0))</f>
      </c>
      <c r="U21" s="252">
        <f>IF(R22="","",IF((MOD($AH21*($R21/$R22),12)-$T21)&gt;=0.5,"半",0))</f>
      </c>
      <c r="V21" s="152" t="s">
        <v>110</v>
      </c>
      <c r="Z21" s="46"/>
      <c r="AA21" s="46"/>
      <c r="AB21" s="46"/>
      <c r="AC21" s="119"/>
      <c r="AF21" s="309">
        <v>2</v>
      </c>
      <c r="AG21" s="296"/>
      <c r="AH21" s="284">
        <f>IF(OR($AF21&lt;&gt;$AF23,$AF23=""),SUMIF($AF$13:$AF$61,$AF21,$AI$13:$AI$61),"")</f>
      </c>
      <c r="AI21" s="284">
        <f>L21*12+M21+COUNTIF(N21:N21,"半")*0.5</f>
        <v>12</v>
      </c>
      <c r="AJ21" s="558" t="s">
        <v>48</v>
      </c>
      <c r="AK21" s="291" t="str">
        <f>IF(AJ21&lt;&gt;"",VLOOKUP(AJ21,$AL$13:$AM$16,2),"")</f>
        <v>自が半月後</v>
      </c>
      <c r="AL21"/>
      <c r="AM21"/>
      <c r="AN21" s="35">
        <f>IF(AR21&gt;=12,DATEDIF(BO21,BR21,"y")+1,DATEDIF(BO21,BR21,"y"))</f>
        <v>1</v>
      </c>
      <c r="AO21" s="35">
        <f>IF(AR21&gt;=12,AR21-12,AR21)</f>
        <v>0</v>
      </c>
      <c r="AP21" s="36" t="str">
        <f>IF(AS21&lt;=15,"半",0)</f>
        <v>半</v>
      </c>
      <c r="AQ21" s="37">
        <f>DATEDIF(BO21,BR21,"y")</f>
        <v>1</v>
      </c>
      <c r="AR21" s="38">
        <f>IF(AS21&gt;=16,DATEDIF(BO21,BR21,"ym")+1,DATEDIF(BO21,BR21,"ym"))</f>
        <v>0</v>
      </c>
      <c r="AS21" s="39">
        <f>DATEDIF(BO21,BR21,"md")</f>
        <v>14</v>
      </c>
      <c r="AT21" s="40">
        <f>IF(AX21&gt;=12,DATEDIF(BO21,BS21,"y")+1,DATEDIF(BO21,BS21,"y"))</f>
        <v>1</v>
      </c>
      <c r="AU21" s="40">
        <f>IF(AX21&gt;=12,AX21-12,AX21)</f>
        <v>0</v>
      </c>
      <c r="AV21" s="41">
        <f>IF(AY21&lt;=15,"半",0)</f>
        <v>0</v>
      </c>
      <c r="AW21" s="42">
        <f>DATEDIF(BO21,BS21,"y")</f>
        <v>0</v>
      </c>
      <c r="AX21" s="43">
        <f>IF(AY21&gt;=16,DATEDIF(BO21,BS21,"ym")+1,DATEDIF(BO21,BS21,"ym"))</f>
        <v>12</v>
      </c>
      <c r="AY21" s="44">
        <f>DATEDIF(BO21,BS21,"md")</f>
        <v>30</v>
      </c>
      <c r="AZ21" s="40">
        <f>IF(BD21&gt;=12,DATEDIF(BP21,BR21,"y")+1,DATEDIF(BP21,BR21,"y"))</f>
        <v>1</v>
      </c>
      <c r="BA21" s="40">
        <f>IF(BD21&gt;=12,BD21-12,BD21)</f>
        <v>0</v>
      </c>
      <c r="BB21" s="41">
        <f>IF(BE21&lt;=15,"半",0)</f>
        <v>0</v>
      </c>
      <c r="BC21" s="42">
        <f>DATEDIF(BP21,BR21,"y")</f>
        <v>0</v>
      </c>
      <c r="BD21" s="43">
        <f>IF(BE21&gt;=16,DATEDIF(BP21,BR21,"ym")+1,DATEDIF(BP21,BR21,"ym"))</f>
        <v>12</v>
      </c>
      <c r="BE21" s="43">
        <f>DATEDIF(BP21,BR21,"md")</f>
        <v>29</v>
      </c>
      <c r="BF21" s="40">
        <f>IF(BJ21&gt;=12,DATEDIF(BP21,BS21,"y")+1,DATEDIF(BP21,BS21,"y"))</f>
        <v>0</v>
      </c>
      <c r="BG21" s="40">
        <f>IF(BJ21&gt;=12,BJ21-12,BJ21)</f>
        <v>11</v>
      </c>
      <c r="BH21" s="41" t="str">
        <f>IF(BK21&lt;=15,"半",0)</f>
        <v>半</v>
      </c>
      <c r="BI21" s="42">
        <f>DATEDIF(BP21,BS21,"y")</f>
        <v>0</v>
      </c>
      <c r="BJ21" s="43">
        <f>IF(BK21&gt;=16,DATEDIF(BP21,BS21,"ym")+1,DATEDIF(BP21,BS21,"ym"))</f>
        <v>11</v>
      </c>
      <c r="BK21" s="44">
        <f>DATEDIF(BP21,BS21,"md")</f>
        <v>14</v>
      </c>
      <c r="BL21" s="38"/>
      <c r="BM21" s="45">
        <f>IF(J22="現在",$AK$6,J22)</f>
        <v>32322</v>
      </c>
      <c r="BN21" s="46">
        <v>0</v>
      </c>
      <c r="BO21" s="47">
        <f>IF(DAY(J21)&lt;=15,J21-DAY(J21)+1,J21-DAY(J21)+16)</f>
        <v>31944</v>
      </c>
      <c r="BP21" s="47">
        <f>IF(DAY(BO21)=1,BO21+15,BY21)</f>
        <v>31959</v>
      </c>
      <c r="BQ21" s="48"/>
      <c r="BR21" s="116">
        <f>IF(CH21&gt;=16,CF21,IF(J22="現在",$AK$6-CH21+15,J22-CH21+15))</f>
        <v>32324</v>
      </c>
      <c r="BS21" s="49">
        <f>IF(DAY(BR21)=15,BR21-DAY(BR21),BR21-DAY(BR21)+15)</f>
        <v>32309</v>
      </c>
      <c r="BT21" s="48"/>
      <c r="BU21" s="48"/>
      <c r="BV21" s="46">
        <f>YEAR(J21)</f>
        <v>1987</v>
      </c>
      <c r="BW21" s="50">
        <f>MONTH(J21)+1</f>
        <v>7</v>
      </c>
      <c r="BX21" s="51" t="str">
        <f>CONCATENATE(BV21,"/",BW21,"/",1)</f>
        <v>1987/7/1</v>
      </c>
      <c r="BY21" s="51">
        <f>BX21+1-1</f>
        <v>31959</v>
      </c>
      <c r="BZ21" s="51">
        <f>BX21-1</f>
        <v>31958</v>
      </c>
      <c r="CA21" s="46">
        <f>DAY(BZ21)</f>
        <v>30</v>
      </c>
      <c r="CB21" s="46">
        <f>DAY(J21)</f>
        <v>26</v>
      </c>
      <c r="CC21" s="46">
        <f>YEAR(BM21)</f>
        <v>1988</v>
      </c>
      <c r="CD21" s="50">
        <f>IF(MONTH(BM21)=12,MONTH(BM21)-12+1,MONTH(BM21)+1)</f>
        <v>7</v>
      </c>
      <c r="CE21" s="51" t="str">
        <f>IF(CD21=1,CONCATENATE(CC21+1,"/",CD21,"/",1),CONCATENATE(CC21,"/",CD21,"/",1))</f>
        <v>1988/7/1</v>
      </c>
      <c r="CF21" s="51">
        <f>CE21-1</f>
        <v>32324</v>
      </c>
      <c r="CG21" s="46">
        <f>DAY(CF21)</f>
        <v>30</v>
      </c>
      <c r="CH21" s="46">
        <f>DAY(BM21)</f>
        <v>28</v>
      </c>
    </row>
    <row r="22" spans="1:84" ht="12.75" customHeight="1">
      <c r="A22" s="290"/>
      <c r="B22" s="553"/>
      <c r="C22" s="554"/>
      <c r="D22" s="554"/>
      <c r="E22" s="554"/>
      <c r="F22" s="554"/>
      <c r="G22" s="555"/>
      <c r="H22" s="2" t="s">
        <v>21</v>
      </c>
      <c r="I22" s="2"/>
      <c r="J22" s="549">
        <v>32322</v>
      </c>
      <c r="K22" s="550"/>
      <c r="L22" s="264"/>
      <c r="M22" s="251"/>
      <c r="N22" s="253"/>
      <c r="O22" s="289"/>
      <c r="P22" s="251"/>
      <c r="Q22" s="300"/>
      <c r="R22" s="105"/>
      <c r="S22" s="264"/>
      <c r="T22" s="251"/>
      <c r="U22" s="253"/>
      <c r="V22" s="152"/>
      <c r="Z22" s="46"/>
      <c r="AA22" s="46"/>
      <c r="AB22" s="46"/>
      <c r="AC22" s="119"/>
      <c r="AF22" s="309"/>
      <c r="AG22" s="296"/>
      <c r="AH22" s="284"/>
      <c r="AI22" s="284"/>
      <c r="AJ22" s="559"/>
      <c r="AK22" s="165"/>
      <c r="AL22"/>
      <c r="AM22"/>
      <c r="AN22" s="35"/>
      <c r="AO22" s="35"/>
      <c r="AP22" s="36"/>
      <c r="AQ22" s="37"/>
      <c r="AR22" s="38"/>
      <c r="AS22" s="39"/>
      <c r="AT22" s="40"/>
      <c r="AU22" s="40"/>
      <c r="AV22" s="41"/>
      <c r="AW22" s="37"/>
      <c r="AX22" s="38"/>
      <c r="AY22" s="39"/>
      <c r="AZ22" s="40"/>
      <c r="BA22" s="40"/>
      <c r="BB22" s="41"/>
      <c r="BC22" s="37"/>
      <c r="BD22" s="38"/>
      <c r="BE22" s="38"/>
      <c r="BF22" s="40"/>
      <c r="BG22" s="40"/>
      <c r="BH22" s="41"/>
      <c r="BI22" s="37"/>
      <c r="BJ22" s="38"/>
      <c r="BK22" s="39"/>
      <c r="BL22" s="38"/>
      <c r="BM22" s="45"/>
      <c r="BO22" s="47"/>
      <c r="BP22" s="47"/>
      <c r="BQ22" s="48"/>
      <c r="BR22" s="49"/>
      <c r="BS22" s="49"/>
      <c r="BT22" s="48"/>
      <c r="BU22" s="48"/>
      <c r="BW22" s="50"/>
      <c r="BX22" s="51"/>
      <c r="BY22" s="51"/>
      <c r="BZ22" s="51"/>
      <c r="CD22" s="50"/>
      <c r="CE22" s="51"/>
      <c r="CF22" s="51"/>
    </row>
    <row r="23" spans="1:86" ht="12.75" customHeight="1">
      <c r="A23" s="265"/>
      <c r="B23" s="267" t="s">
        <v>99</v>
      </c>
      <c r="C23" s="551"/>
      <c r="D23" s="551"/>
      <c r="E23" s="551"/>
      <c r="F23" s="551"/>
      <c r="G23" s="552"/>
      <c r="H23" s="1" t="s">
        <v>20</v>
      </c>
      <c r="I23" s="7"/>
      <c r="J23" s="556">
        <v>32323</v>
      </c>
      <c r="K23" s="557"/>
      <c r="L23" s="263">
        <f>IF($J23&lt;&gt;"",IF($AJ23="0-",AT23,IF($AJ23="+0",AZ23,IF($AJ23="+-",BF23,AN23))),"")</f>
        <v>2</v>
      </c>
      <c r="M23" s="250">
        <f>IF($J23&lt;&gt;"",IF($AJ23="0-",AU23,IF($AJ23="+0",BA23,IF($AJ23="+-",BG23,AO23))),"")</f>
        <v>0</v>
      </c>
      <c r="N23" s="252">
        <f>IF($J23&lt;&gt;"",IF($AJ23="0-",AV23,IF($AJ23="+0",BB23,IF($AJ23="+-",BH23,AP23))),"")</f>
        <v>0</v>
      </c>
      <c r="O23" s="288">
        <f>IF($R24="","",ROUNDDOWN($AH23/12,0))</f>
      </c>
      <c r="P23" s="250">
        <f>IF($R24="","",ROUNDDOWN(MOD($AH23,12),0))</f>
      </c>
      <c r="Q23" s="299">
        <f>IF($R24="","",IF((MOD($AH23,12)-$P23)&gt;=0.5,"半",0))</f>
      </c>
      <c r="R23" s="104"/>
      <c r="S23" s="263">
        <f>IF($R24="","",ROUNDDOWN($AH23*($R23/$R24)/12,0))</f>
      </c>
      <c r="T23" s="250">
        <f>IF($R24="","",ROUNDDOWN(MOD($AH23*($R23/$R24),12),0))</f>
      </c>
      <c r="U23" s="252">
        <f>IF(R24="","",IF((MOD($AH23*($R23/$R24),12)-$T23)&gt;=0.5,"半",0))</f>
      </c>
      <c r="V23" s="152" t="s">
        <v>110</v>
      </c>
      <c r="Z23" s="46"/>
      <c r="AA23" s="46"/>
      <c r="AB23" s="46"/>
      <c r="AC23" s="119"/>
      <c r="AF23" s="309">
        <v>2</v>
      </c>
      <c r="AG23" s="296">
        <v>2</v>
      </c>
      <c r="AH23" s="284">
        <f>IF(OR($AF23&lt;&gt;$AF25,$AF25=""),SUMIF($AF$13:$AF$61,$AF23,$AI$13:$AI$61),"")</f>
      </c>
      <c r="AI23" s="284">
        <f>IF(AG23=2,0,L23*12+M23+COUNTIF(N23:N23,"半")*0.5)</f>
        <v>0</v>
      </c>
      <c r="AJ23" s="558" t="s">
        <v>48</v>
      </c>
      <c r="AK23" s="291" t="str">
        <f>IF(AJ23&lt;&gt;"",VLOOKUP(AJ23,$AL$13:$AM$16,2),"")</f>
        <v>自が半月後</v>
      </c>
      <c r="AL23"/>
      <c r="AM23"/>
      <c r="AN23" s="40">
        <f>IF(AR23&gt;=12,DATEDIF(BO23,BR23,"y")+1,DATEDIF(BO23,BR23,"y"))</f>
        <v>2</v>
      </c>
      <c r="AO23" s="40">
        <f>IF(AR23&gt;=12,AR23-12,AR23)</f>
        <v>0</v>
      </c>
      <c r="AP23" s="41" t="str">
        <f>IF(AS23&lt;=15,"半",0)</f>
        <v>半</v>
      </c>
      <c r="AQ23" s="37">
        <f>DATEDIF(BO23,BR23,"y")</f>
        <v>2</v>
      </c>
      <c r="AR23" s="38">
        <f>IF(AS23&gt;=16,DATEDIF(BO23,BR23,"ym")+1,DATEDIF(BO23,BR23,"ym"))</f>
        <v>0</v>
      </c>
      <c r="AS23" s="39">
        <f>DATEDIF(BO23,BR23,"md")</f>
        <v>14</v>
      </c>
      <c r="AT23" s="40">
        <f>IF(AX23&gt;=12,DATEDIF(BO23,BS23,"y")+1,DATEDIF(BO23,BS23,"y"))</f>
        <v>2</v>
      </c>
      <c r="AU23" s="40">
        <f>IF(AX23&gt;=12,AX23-12,AX23)</f>
        <v>0</v>
      </c>
      <c r="AV23" s="41">
        <f>IF(AY23&lt;=15,"半",0)</f>
        <v>0</v>
      </c>
      <c r="AW23" s="37">
        <f>DATEDIF(BO23,BS23,"y")</f>
        <v>1</v>
      </c>
      <c r="AX23" s="38">
        <f>IF(AY23&gt;=16,DATEDIF(BO23,BS23,"ym")+1,DATEDIF(BO23,BS23,"ym"))</f>
        <v>12</v>
      </c>
      <c r="AY23" s="39">
        <f>DATEDIF(BO23,BS23,"md")</f>
        <v>30</v>
      </c>
      <c r="AZ23" s="40">
        <f>IF(BD23&gt;=12,DATEDIF(BP23,BR23,"y")+1,DATEDIF(BP23,BR23,"y"))</f>
        <v>2</v>
      </c>
      <c r="BA23" s="40">
        <f>IF(BD23&gt;=12,BD23-12,BD23)</f>
        <v>0</v>
      </c>
      <c r="BB23" s="41">
        <f>IF(BE23&lt;=15,"半",0)</f>
        <v>0</v>
      </c>
      <c r="BC23" s="37">
        <f>DATEDIF(BP23,BR23,"y")</f>
        <v>1</v>
      </c>
      <c r="BD23" s="38">
        <f>IF(BE23&gt;=16,DATEDIF(BP23,BR23,"ym")+1,DATEDIF(BP23,BR23,"ym"))</f>
        <v>12</v>
      </c>
      <c r="BE23" s="38">
        <f>DATEDIF(BP23,BR23,"md")</f>
        <v>29</v>
      </c>
      <c r="BF23" s="40">
        <f>IF(BJ23&gt;=12,DATEDIF(BP23,BS23,"y")+1,DATEDIF(BP23,BS23,"y"))</f>
        <v>1</v>
      </c>
      <c r="BG23" s="40">
        <f>IF(BJ23&gt;=12,BJ23-12,BJ23)</f>
        <v>11</v>
      </c>
      <c r="BH23" s="41" t="str">
        <f>IF(BK23&lt;=15,"半",0)</f>
        <v>半</v>
      </c>
      <c r="BI23" s="37">
        <f>DATEDIF(BP23,BS23,"y")</f>
        <v>1</v>
      </c>
      <c r="BJ23" s="38">
        <f>IF(BK23&gt;=16,DATEDIF(BP23,BS23,"ym")+1,DATEDIF(BP23,BS23,"ym"))</f>
        <v>11</v>
      </c>
      <c r="BK23" s="39">
        <f>DATEDIF(BP23,BS23,"md")</f>
        <v>14</v>
      </c>
      <c r="BL23" s="38"/>
      <c r="BM23" s="45">
        <f>IF(J24="現在",$AK$6,J24)</f>
        <v>33051</v>
      </c>
      <c r="BN23" s="38">
        <v>1</v>
      </c>
      <c r="BO23" s="47">
        <f>IF(DAY(J23)&lt;=15,J23-DAY(J23)+1,J23-DAY(J23)+16)</f>
        <v>32310</v>
      </c>
      <c r="BP23" s="47">
        <f>IF(DAY(BO23)=1,BO23+15,BY23)</f>
        <v>32325</v>
      </c>
      <c r="BQ23" s="48"/>
      <c r="BR23" s="116">
        <f>IF(CH23&gt;=16,CF23,IF(J24="現在",$AK$6-CH23+15,J24-CH23+15))</f>
        <v>33054</v>
      </c>
      <c r="BS23" s="49">
        <f>IF(DAY(BR23)=15,BR23-DAY(BR23),BR23-DAY(BR23)+15)</f>
        <v>33039</v>
      </c>
      <c r="BT23" s="48"/>
      <c r="BU23" s="48"/>
      <c r="BV23" s="46">
        <f>YEAR(J23)</f>
        <v>1988</v>
      </c>
      <c r="BW23" s="50">
        <f>MONTH(J23)+1</f>
        <v>7</v>
      </c>
      <c r="BX23" s="51" t="str">
        <f>CONCATENATE(BV23,"/",BW23,"/",1)</f>
        <v>1988/7/1</v>
      </c>
      <c r="BY23" s="51">
        <f>BX23+1-1</f>
        <v>32325</v>
      </c>
      <c r="BZ23" s="51">
        <f>BX23-1</f>
        <v>32324</v>
      </c>
      <c r="CA23" s="46">
        <f>DAY(BZ23)</f>
        <v>30</v>
      </c>
      <c r="CB23" s="46">
        <f>DAY(J23)</f>
        <v>29</v>
      </c>
      <c r="CC23" s="46">
        <f>YEAR(BM23)</f>
        <v>1990</v>
      </c>
      <c r="CD23" s="50">
        <f>IF(MONTH(BM23)=12,MONTH(BM23)-12+1,MONTH(BM23)+1)</f>
        <v>7</v>
      </c>
      <c r="CE23" s="51" t="str">
        <f>IF(CD23=1,CONCATENATE(CC23+1,"/",CD23,"/",1),CONCATENATE(CC23,"/",CD23,"/",1))</f>
        <v>1990/7/1</v>
      </c>
      <c r="CF23" s="51">
        <f>CE23-1</f>
        <v>33054</v>
      </c>
      <c r="CG23" s="46">
        <f>DAY(CF23)</f>
        <v>30</v>
      </c>
      <c r="CH23" s="46">
        <f>DAY(BM23)</f>
        <v>27</v>
      </c>
    </row>
    <row r="24" spans="1:84" ht="12.75" customHeight="1">
      <c r="A24" s="290"/>
      <c r="B24" s="553"/>
      <c r="C24" s="554"/>
      <c r="D24" s="554"/>
      <c r="E24" s="554"/>
      <c r="F24" s="554"/>
      <c r="G24" s="555"/>
      <c r="H24" s="2" t="s">
        <v>21</v>
      </c>
      <c r="I24" s="2"/>
      <c r="J24" s="549">
        <v>33051</v>
      </c>
      <c r="K24" s="550"/>
      <c r="L24" s="264"/>
      <c r="M24" s="251"/>
      <c r="N24" s="253"/>
      <c r="O24" s="289"/>
      <c r="P24" s="251"/>
      <c r="Q24" s="300"/>
      <c r="R24" s="105"/>
      <c r="S24" s="264"/>
      <c r="T24" s="251"/>
      <c r="U24" s="253"/>
      <c r="V24" s="152"/>
      <c r="Z24" s="46"/>
      <c r="AA24" s="46"/>
      <c r="AB24" s="46"/>
      <c r="AC24" s="119"/>
      <c r="AF24" s="309"/>
      <c r="AG24" s="296"/>
      <c r="AH24" s="284"/>
      <c r="AI24" s="284"/>
      <c r="AJ24" s="559"/>
      <c r="AK24" s="165"/>
      <c r="AL24"/>
      <c r="AM24"/>
      <c r="AN24" s="40"/>
      <c r="AO24" s="40"/>
      <c r="AP24" s="41"/>
      <c r="AQ24" s="37"/>
      <c r="AR24" s="38"/>
      <c r="AS24" s="39"/>
      <c r="AT24" s="40"/>
      <c r="AU24" s="40"/>
      <c r="AV24" s="41"/>
      <c r="AW24" s="37"/>
      <c r="AX24" s="38"/>
      <c r="AY24" s="39"/>
      <c r="AZ24" s="40"/>
      <c r="BA24" s="40"/>
      <c r="BB24" s="41"/>
      <c r="BC24" s="37"/>
      <c r="BD24" s="38"/>
      <c r="BE24" s="38"/>
      <c r="BF24" s="40"/>
      <c r="BG24" s="40"/>
      <c r="BH24" s="41"/>
      <c r="BI24" s="37"/>
      <c r="BJ24" s="38"/>
      <c r="BK24" s="39"/>
      <c r="BL24" s="38"/>
      <c r="BM24" s="45"/>
      <c r="BN24" s="38"/>
      <c r="BO24" s="47"/>
      <c r="BP24" s="47"/>
      <c r="BQ24" s="48"/>
      <c r="BR24" s="49"/>
      <c r="BS24" s="49"/>
      <c r="BT24" s="48"/>
      <c r="BU24" s="48"/>
      <c r="BW24" s="50"/>
      <c r="BX24" s="51"/>
      <c r="BY24" s="51"/>
      <c r="BZ24" s="51"/>
      <c r="CD24" s="50"/>
      <c r="CE24" s="51"/>
      <c r="CF24" s="51"/>
    </row>
    <row r="25" spans="1:86" ht="12.75" customHeight="1">
      <c r="A25" s="265"/>
      <c r="B25" s="267" t="s">
        <v>94</v>
      </c>
      <c r="C25" s="551"/>
      <c r="D25" s="551"/>
      <c r="E25" s="551"/>
      <c r="F25" s="551"/>
      <c r="G25" s="552"/>
      <c r="H25" s="1" t="s">
        <v>20</v>
      </c>
      <c r="I25" s="7"/>
      <c r="J25" s="556">
        <v>33052</v>
      </c>
      <c r="K25" s="557"/>
      <c r="L25" s="263">
        <f>IF($J25&lt;&gt;"",IF($AJ25="0-",AT25,IF($AJ25="+0",AZ25,IF($AJ25="+-",BF25,AN25))),"")</f>
        <v>1</v>
      </c>
      <c r="M25" s="250">
        <f>IF($J25&lt;&gt;"",IF($AJ25="0-",AU25,IF($AJ25="+0",BA25,IF($AJ25="+-",BG25,AO25))),"")</f>
        <v>9</v>
      </c>
      <c r="N25" s="252" t="str">
        <f>IF($J25&lt;&gt;"",IF($AJ25="0-",AV25,IF($AJ25="+0",BB25,IF($AJ25="+-",BH25,AP25))),"")</f>
        <v>半</v>
      </c>
      <c r="O25" s="288">
        <f>IF($R26="","",ROUNDDOWN($AH25/12,0))</f>
        <v>9</v>
      </c>
      <c r="P25" s="250">
        <f>IF($R26="","",ROUNDDOWN(MOD($AH25,12),0))</f>
        <v>9</v>
      </c>
      <c r="Q25" s="299" t="str">
        <f>IF($R26="","",IF((MOD($AH25,12)-$P25)&gt;=0.5,"半",0))</f>
        <v>半</v>
      </c>
      <c r="R25" s="104">
        <v>2</v>
      </c>
      <c r="S25" s="263">
        <f>IF($R26="","",ROUNDDOWN($AH25*($R25/$R26)/12,0))</f>
        <v>9</v>
      </c>
      <c r="T25" s="250">
        <f>IF($R26="","",ROUNDDOWN(MOD($AH25*($R25/$R26),12),0))</f>
        <v>9</v>
      </c>
      <c r="U25" s="252" t="str">
        <f>IF(R26="","",IF((MOD($AH25*($R25/$R26),12)-$T25)&gt;=0.5,"半",0))</f>
        <v>半</v>
      </c>
      <c r="V25" s="152" t="s">
        <v>110</v>
      </c>
      <c r="Z25" s="46"/>
      <c r="AA25" s="46"/>
      <c r="AB25" s="46"/>
      <c r="AC25" s="119"/>
      <c r="AF25" s="309">
        <v>2</v>
      </c>
      <c r="AG25" s="296"/>
      <c r="AH25" s="284">
        <f>IF(OR($AF25&lt;&gt;$AF27,$AF27=""),SUMIF($AF$13:$AF$61,$AF25,$AI$13:$AI$61),"")</f>
        <v>117.5</v>
      </c>
      <c r="AI25" s="284">
        <f>L25*12+M25+COUNTIF(N25:N25,"半")*0.5</f>
        <v>21.5</v>
      </c>
      <c r="AJ25" s="558"/>
      <c r="AK25" s="291">
        <f>IF(AJ25&lt;&gt;"",VLOOKUP(AJ25,$AL$13:$AM$16,2),"")</f>
      </c>
      <c r="AL25"/>
      <c r="AM25"/>
      <c r="AN25" s="40">
        <f>IF(AR25&gt;=12,DATEDIF(BO25,BR25,"y")+1,DATEDIF(BO25,BR25,"y"))</f>
        <v>1</v>
      </c>
      <c r="AO25" s="40">
        <f>IF(AR25&gt;=12,AR25-12,AR25)</f>
        <v>9</v>
      </c>
      <c r="AP25" s="41" t="str">
        <f>IF(AS25&lt;=15,"半",0)</f>
        <v>半</v>
      </c>
      <c r="AQ25" s="37">
        <f>DATEDIF(BO25,BR25,"y")</f>
        <v>1</v>
      </c>
      <c r="AR25" s="38">
        <f>IF(AS25&gt;=16,DATEDIF(BO25,BR25,"ym")+1,DATEDIF(BO25,BR25,"ym"))</f>
        <v>9</v>
      </c>
      <c r="AS25" s="39">
        <f>DATEDIF(BO25,BR25,"md")</f>
        <v>15</v>
      </c>
      <c r="AT25" s="40">
        <f>IF(AX25&gt;=12,DATEDIF(BO25,BS25,"y")+1,DATEDIF(BO25,BS25,"y"))</f>
        <v>1</v>
      </c>
      <c r="AU25" s="40">
        <f>IF(AX25&gt;=12,AX25-12,AX25)</f>
        <v>9</v>
      </c>
      <c r="AV25" s="41">
        <f>IF(AY25&lt;=15,"半",0)</f>
        <v>0</v>
      </c>
      <c r="AW25" s="37">
        <f>DATEDIF(BO25,BS25,"y")</f>
        <v>1</v>
      </c>
      <c r="AX25" s="38">
        <f>IF(AY25&gt;=16,DATEDIF(BO25,BS25,"ym")+1,DATEDIF(BO25,BS25,"ym"))</f>
        <v>9</v>
      </c>
      <c r="AY25" s="39">
        <f>DATEDIF(BO25,BS25,"md")</f>
        <v>28</v>
      </c>
      <c r="AZ25" s="40">
        <f>IF(BD25&gt;=12,DATEDIF(BP25,BR25,"y")+1,DATEDIF(BP25,BR25,"y"))</f>
        <v>1</v>
      </c>
      <c r="BA25" s="40">
        <f>IF(BD25&gt;=12,BD25-12,BD25)</f>
        <v>9</v>
      </c>
      <c r="BB25" s="41">
        <f>IF(BE25&lt;=15,"半",0)</f>
        <v>0</v>
      </c>
      <c r="BC25" s="37">
        <f>DATEDIF(BP25,BR25,"y")</f>
        <v>1</v>
      </c>
      <c r="BD25" s="38">
        <f>IF(BE25&gt;=16,DATEDIF(BP25,BR25,"ym")+1,DATEDIF(BP25,BR25,"ym"))</f>
        <v>9</v>
      </c>
      <c r="BE25" s="38">
        <f>DATEDIF(BP25,BR25,"md")</f>
        <v>30</v>
      </c>
      <c r="BF25" s="40">
        <f>IF(BJ25&gt;=12,DATEDIF(BP25,BS25,"y")+1,DATEDIF(BP25,BS25,"y"))</f>
        <v>1</v>
      </c>
      <c r="BG25" s="40">
        <f>IF(BJ25&gt;=12,BJ25-12,BJ25)</f>
        <v>8</v>
      </c>
      <c r="BH25" s="41" t="str">
        <f>IF(BK25&lt;=15,"半",0)</f>
        <v>半</v>
      </c>
      <c r="BI25" s="37">
        <f>DATEDIF(BP25,BS25,"y")</f>
        <v>1</v>
      </c>
      <c r="BJ25" s="38">
        <f>IF(BK25&gt;=16,DATEDIF(BP25,BS25,"ym")+1,DATEDIF(BP25,BS25,"ym"))</f>
        <v>8</v>
      </c>
      <c r="BK25" s="39">
        <f>DATEDIF(BP25,BS25,"md")</f>
        <v>14</v>
      </c>
      <c r="BL25" s="38"/>
      <c r="BM25" s="45">
        <f>IF(J26="現在",$AK$6,J26)</f>
        <v>33694</v>
      </c>
      <c r="BN25" s="38">
        <v>2</v>
      </c>
      <c r="BO25" s="47">
        <f>IF(DAY(J25)&lt;=15,J25-DAY(J25)+1,J25-DAY(J25)+16)</f>
        <v>33040</v>
      </c>
      <c r="BP25" s="47">
        <f>IF(DAY(BO25)=1,BO25+15,BY25)</f>
        <v>33055</v>
      </c>
      <c r="BQ25" s="48"/>
      <c r="BR25" s="116">
        <f>IF(CH25&gt;=16,CF25,IF(J26="現在",$AK$6-CH25+15,J26-CH25+15))</f>
        <v>33694</v>
      </c>
      <c r="BS25" s="49">
        <f>IF(DAY(BR25)=15,BR25-DAY(BR25),BR25-DAY(BR25)+15)</f>
        <v>33678</v>
      </c>
      <c r="BT25" s="48"/>
      <c r="BU25" s="48"/>
      <c r="BV25" s="46">
        <f>YEAR(J25)</f>
        <v>1990</v>
      </c>
      <c r="BW25" s="50">
        <f>MONTH(J25)+1</f>
        <v>7</v>
      </c>
      <c r="BX25" s="51" t="str">
        <f>CONCATENATE(BV25,"/",BW25,"/",1)</f>
        <v>1990/7/1</v>
      </c>
      <c r="BY25" s="51">
        <f>BX25+1-1</f>
        <v>33055</v>
      </c>
      <c r="BZ25" s="51">
        <f>BX25-1</f>
        <v>33054</v>
      </c>
      <c r="CA25" s="46">
        <f>DAY(BZ25)</f>
        <v>30</v>
      </c>
      <c r="CB25" s="46">
        <f>DAY(J25)</f>
        <v>28</v>
      </c>
      <c r="CC25" s="46">
        <f>YEAR(BM25)</f>
        <v>1992</v>
      </c>
      <c r="CD25" s="50">
        <f>IF(MONTH(BM25)=12,MONTH(BM25)-12+1,MONTH(BM25)+1)</f>
        <v>4</v>
      </c>
      <c r="CE25" s="51" t="str">
        <f>IF(CD25=1,CONCATENATE(CC25+1,"/",CD25,"/",1),CONCATENATE(CC25,"/",CD25,"/",1))</f>
        <v>1992/4/1</v>
      </c>
      <c r="CF25" s="51">
        <f>CE25-1</f>
        <v>33694</v>
      </c>
      <c r="CG25" s="46">
        <f>DAY(CF25)</f>
        <v>31</v>
      </c>
      <c r="CH25" s="46">
        <f>DAY(BM25)</f>
        <v>31</v>
      </c>
    </row>
    <row r="26" spans="1:84" ht="12.75" customHeight="1">
      <c r="A26" s="290"/>
      <c r="B26" s="553"/>
      <c r="C26" s="554"/>
      <c r="D26" s="554"/>
      <c r="E26" s="554"/>
      <c r="F26" s="554"/>
      <c r="G26" s="555"/>
      <c r="H26" s="2" t="s">
        <v>21</v>
      </c>
      <c r="I26" s="2"/>
      <c r="J26" s="549">
        <v>33694</v>
      </c>
      <c r="K26" s="550"/>
      <c r="L26" s="264"/>
      <c r="M26" s="251"/>
      <c r="N26" s="253"/>
      <c r="O26" s="289"/>
      <c r="P26" s="251"/>
      <c r="Q26" s="300"/>
      <c r="R26" s="105">
        <v>2</v>
      </c>
      <c r="S26" s="264"/>
      <c r="T26" s="251"/>
      <c r="U26" s="253"/>
      <c r="V26" s="152"/>
      <c r="Z26" s="46"/>
      <c r="AA26" s="46"/>
      <c r="AB26" s="46"/>
      <c r="AC26" s="119"/>
      <c r="AF26" s="309"/>
      <c r="AG26" s="296"/>
      <c r="AH26" s="284"/>
      <c r="AI26" s="284"/>
      <c r="AJ26" s="561"/>
      <c r="AK26" s="165"/>
      <c r="AL26"/>
      <c r="AM26"/>
      <c r="AN26" s="40"/>
      <c r="AO26" s="40"/>
      <c r="AP26" s="41"/>
      <c r="AQ26" s="37"/>
      <c r="AR26" s="38"/>
      <c r="AS26" s="39"/>
      <c r="AT26" s="40"/>
      <c r="AU26" s="40"/>
      <c r="AV26" s="41"/>
      <c r="AW26" s="37"/>
      <c r="AX26" s="38"/>
      <c r="AY26" s="39"/>
      <c r="AZ26" s="40"/>
      <c r="BA26" s="40"/>
      <c r="BB26" s="41"/>
      <c r="BC26" s="37"/>
      <c r="BD26" s="38"/>
      <c r="BE26" s="38"/>
      <c r="BF26" s="40"/>
      <c r="BG26" s="40"/>
      <c r="BH26" s="41"/>
      <c r="BI26" s="37"/>
      <c r="BJ26" s="38"/>
      <c r="BK26" s="39"/>
      <c r="BL26" s="38"/>
      <c r="BM26" s="45"/>
      <c r="BN26" s="38"/>
      <c r="BO26" s="47"/>
      <c r="BP26" s="47"/>
      <c r="BQ26" s="48"/>
      <c r="BR26" s="49"/>
      <c r="BS26" s="49"/>
      <c r="BT26" s="48"/>
      <c r="BU26" s="48"/>
      <c r="BW26" s="50"/>
      <c r="BX26" s="51"/>
      <c r="BY26" s="51"/>
      <c r="BZ26" s="51"/>
      <c r="CD26" s="50"/>
      <c r="CE26" s="51"/>
      <c r="CF26" s="51"/>
    </row>
    <row r="27" spans="1:86" ht="12.75" customHeight="1">
      <c r="A27" s="265"/>
      <c r="B27" s="267" t="s">
        <v>103</v>
      </c>
      <c r="C27" s="551"/>
      <c r="D27" s="551"/>
      <c r="E27" s="551"/>
      <c r="F27" s="551"/>
      <c r="G27" s="552"/>
      <c r="H27" s="1" t="s">
        <v>20</v>
      </c>
      <c r="I27" s="7"/>
      <c r="J27" s="556"/>
      <c r="K27" s="557"/>
      <c r="L27" s="263">
        <f>IF($J27&lt;&gt;"",IF($AJ27="0-",AT27,IF($AJ27="+0",AZ27,IF($AJ27="+-",BF27,AN27))),"")</f>
      </c>
      <c r="M27" s="250">
        <f>IF($J27&lt;&gt;"",IF($AJ27="0-",AU27,IF($AJ27="+0",BA27,IF($AJ27="+-",BG27,AO27))),"")</f>
      </c>
      <c r="N27" s="252">
        <f>IF($J27&lt;&gt;"",IF($AJ27="0-",AV27,IF($AJ27="+0",BB27,IF($AJ27="+-",BH27,AP27))),"")</f>
      </c>
      <c r="O27" s="288">
        <f>IF($R28="","",ROUNDDOWN($AH27/12,0))</f>
      </c>
      <c r="P27" s="250">
        <f>IF($R28="","",ROUNDDOWN(MOD($AH27,12),0))</f>
      </c>
      <c r="Q27" s="299">
        <f>IF($R28="","",IF((MOD($AH27,12)-$P27)&gt;=0.5,"半",0))</f>
      </c>
      <c r="R27" s="104"/>
      <c r="S27" s="263">
        <f>IF($R28="","",ROUNDDOWN($AH27*($R27/$R28)/12,0))</f>
      </c>
      <c r="T27" s="250">
        <f>IF($R28="","",ROUNDDOWN(MOD($AH27*($R27/$R28),12),0))</f>
      </c>
      <c r="U27" s="252">
        <f>IF(R28="","",IF((MOD($AH27*($R27/$R28),12)-$T27)&gt;=0.5,"半",0))</f>
      </c>
      <c r="V27" s="152" t="s">
        <v>110</v>
      </c>
      <c r="Z27" s="46"/>
      <c r="AA27" s="46"/>
      <c r="AB27" s="46"/>
      <c r="AC27" s="119"/>
      <c r="AF27" s="294"/>
      <c r="AG27" s="296" t="s">
        <v>73</v>
      </c>
      <c r="AH27" s="284">
        <f>IF(OR($AF27&lt;&gt;$AF29,$AF29=""),SUMIF($AF$13:$AF$61,$AF27,$AI$13:$AI$61),"")</f>
        <v>0</v>
      </c>
      <c r="AI27" s="284" t="e">
        <f>L27*12+M27+COUNTIF(N27:N27,"半")*0.5</f>
        <v>#VALUE!</v>
      </c>
      <c r="AJ27" s="558"/>
      <c r="AK27" s="291">
        <f>IF(AJ27&lt;&gt;"",VLOOKUP(AJ27,$AL$13:$AM$16,2),"")</f>
      </c>
      <c r="AL27"/>
      <c r="AM27"/>
      <c r="AN27" s="40">
        <f>IF(AR27&gt;=12,DATEDIF(BO27,BR27,"y")+1,DATEDIF(BO27,BR27,"y"))</f>
        <v>0</v>
      </c>
      <c r="AO27" s="40">
        <f>IF(AR27&gt;=12,AR27-12,AR27)</f>
        <v>0</v>
      </c>
      <c r="AP27" s="41" t="str">
        <f>IF(AS27&lt;=15,"半",0)</f>
        <v>半</v>
      </c>
      <c r="AQ27" s="54">
        <f>DATEDIF(BO27,BR27,"y")</f>
        <v>0</v>
      </c>
      <c r="AR27" s="55">
        <f>IF(AS27&gt;=16,DATEDIF(BO27,BR27,"ym")+1,DATEDIF(BO27,BR27,"ym"))</f>
        <v>0</v>
      </c>
      <c r="AS27" s="56">
        <f>DATEDIF(BO27,BR27,"md")</f>
        <v>14</v>
      </c>
      <c r="AT27" s="40" t="e">
        <f>IF(AX27&gt;=12,DATEDIF(BO27,BS27,"y")+1,DATEDIF(BO27,BS27,"y"))</f>
        <v>#NUM!</v>
      </c>
      <c r="AU27" s="40" t="e">
        <f>IF(AX27&gt;=12,AX27-12,AX27)</f>
        <v>#NUM!</v>
      </c>
      <c r="AV27" s="41" t="e">
        <f>IF(AY27&lt;=15,"半",0)</f>
        <v>#NUM!</v>
      </c>
      <c r="AW27" s="54" t="e">
        <f>DATEDIF(BO27,BS27,"y")</f>
        <v>#NUM!</v>
      </c>
      <c r="AX27" s="55" t="e">
        <f>IF(AY27&gt;=16,DATEDIF(BO27,BS27,"ym")+1,DATEDIF(BO27,BS27,"ym"))</f>
        <v>#NUM!</v>
      </c>
      <c r="AY27" s="56" t="e">
        <f>DATEDIF(BO27,BS27,"md")</f>
        <v>#NUM!</v>
      </c>
      <c r="AZ27" s="40" t="e">
        <f>IF(BD27&gt;=12,DATEDIF(BP27,BR27,"y")+1,DATEDIF(BP27,BR27,"y"))</f>
        <v>#NUM!</v>
      </c>
      <c r="BA27" s="40" t="e">
        <f>IF(BD27&gt;=12,BD27-12,BD27)</f>
        <v>#NUM!</v>
      </c>
      <c r="BB27" s="41" t="e">
        <f>IF(BE27&lt;=15,"半",0)</f>
        <v>#NUM!</v>
      </c>
      <c r="BC27" s="54" t="e">
        <f>DATEDIF(BP27,BR27,"y")</f>
        <v>#NUM!</v>
      </c>
      <c r="BD27" s="55" t="e">
        <f>IF(BE27&gt;=16,DATEDIF(BP27,BR27,"ym")+1,DATEDIF(BP27,BR27,"ym"))</f>
        <v>#NUM!</v>
      </c>
      <c r="BE27" s="55" t="e">
        <f>DATEDIF(BP27,BR27,"md")</f>
        <v>#NUM!</v>
      </c>
      <c r="BF27" s="40" t="e">
        <f>IF(BJ27&gt;=12,DATEDIF(BP27,BS27,"y")+1,DATEDIF(BP27,BS27,"y"))</f>
        <v>#NUM!</v>
      </c>
      <c r="BG27" s="40" t="e">
        <f>IF(BJ27&gt;=12,BJ27-12,BJ27)</f>
        <v>#NUM!</v>
      </c>
      <c r="BH27" s="41" t="e">
        <f>IF(BK27&lt;=15,"半",0)</f>
        <v>#NUM!</v>
      </c>
      <c r="BI27" s="54" t="e">
        <f>DATEDIF(BP27,BS27,"y")</f>
        <v>#NUM!</v>
      </c>
      <c r="BJ27" s="55" t="e">
        <f>IF(BK27&gt;=16,DATEDIF(BP27,BS27,"ym")+1,DATEDIF(BP27,BS27,"ym"))</f>
        <v>#NUM!</v>
      </c>
      <c r="BK27" s="56" t="e">
        <f>DATEDIF(BP27,BS27,"md")</f>
        <v>#NUM!</v>
      </c>
      <c r="BL27" s="38"/>
      <c r="BM27" s="45">
        <f>IF(J28="現在",$AK$6,J28)</f>
        <v>0</v>
      </c>
      <c r="BN27" s="38">
        <v>0</v>
      </c>
      <c r="BO27" s="47">
        <f>IF(DAY(J27)&lt;=15,J27-DAY(J27)+1,J27-DAY(J27)+16)</f>
        <v>1</v>
      </c>
      <c r="BP27" s="47">
        <f>IF(DAY(BO27)=1,BO27+15,BY27)</f>
        <v>16</v>
      </c>
      <c r="BQ27" s="48"/>
      <c r="BR27" s="116">
        <f>IF(CH27&gt;=16,CF27,IF(J28="現在",$AK$6-CH27+15,J28-CH27+15))</f>
        <v>15</v>
      </c>
      <c r="BS27" s="49">
        <f>IF(DAY(BR27)=15,BR27-DAY(BR27),BR27-DAY(BR27)+15)</f>
        <v>0</v>
      </c>
      <c r="BT27" s="48"/>
      <c r="BU27" s="48"/>
      <c r="BV27" s="46">
        <f>YEAR(J27)</f>
        <v>1900</v>
      </c>
      <c r="BW27" s="50">
        <f>MONTH(J27)+1</f>
        <v>2</v>
      </c>
      <c r="BX27" s="51" t="str">
        <f>CONCATENATE(BV27,"/",BW27,"/",1)</f>
        <v>1900/2/1</v>
      </c>
      <c r="BY27" s="51">
        <f>BX27+1-1</f>
        <v>32</v>
      </c>
      <c r="BZ27" s="51">
        <f>BX27-1</f>
        <v>31</v>
      </c>
      <c r="CA27" s="46">
        <f>DAY(BZ27)</f>
        <v>31</v>
      </c>
      <c r="CB27" s="46">
        <f>DAY(J27)</f>
        <v>0</v>
      </c>
      <c r="CC27" s="46">
        <f>YEAR(BM27)</f>
        <v>1900</v>
      </c>
      <c r="CD27" s="50">
        <f>IF(MONTH(BM27)=12,MONTH(BM27)-12+1,MONTH(BM27)+1)</f>
        <v>2</v>
      </c>
      <c r="CE27" s="51" t="str">
        <f>IF(CD27=1,CONCATENATE(CC27+1,"/",CD27,"/",1),CONCATENATE(CC27,"/",CD27,"/",1))</f>
        <v>1900/2/1</v>
      </c>
      <c r="CF27" s="51">
        <f>CE27-1</f>
        <v>31</v>
      </c>
      <c r="CG27" s="46">
        <f>DAY(CF27)</f>
        <v>31</v>
      </c>
      <c r="CH27" s="46">
        <f>DAY(BM27)</f>
        <v>0</v>
      </c>
    </row>
    <row r="28" spans="1:84" ht="12.75" customHeight="1">
      <c r="A28" s="290"/>
      <c r="B28" s="553"/>
      <c r="C28" s="554"/>
      <c r="D28" s="554"/>
      <c r="E28" s="554"/>
      <c r="F28" s="554"/>
      <c r="G28" s="555"/>
      <c r="H28" s="2" t="s">
        <v>21</v>
      </c>
      <c r="I28" s="2"/>
      <c r="J28" s="549"/>
      <c r="K28" s="550"/>
      <c r="L28" s="264"/>
      <c r="M28" s="251"/>
      <c r="N28" s="253"/>
      <c r="O28" s="289"/>
      <c r="P28" s="251"/>
      <c r="Q28" s="300"/>
      <c r="R28" s="105"/>
      <c r="S28" s="264"/>
      <c r="T28" s="251"/>
      <c r="U28" s="253"/>
      <c r="V28" s="152"/>
      <c r="Z28" s="46"/>
      <c r="AA28" s="46"/>
      <c r="AB28" s="46"/>
      <c r="AC28" s="119"/>
      <c r="AF28" s="294"/>
      <c r="AG28" s="296"/>
      <c r="AH28" s="284"/>
      <c r="AI28" s="284"/>
      <c r="AJ28" s="561"/>
      <c r="AK28" s="165"/>
      <c r="AL28"/>
      <c r="AM28"/>
      <c r="AN28" s="40"/>
      <c r="AO28" s="40"/>
      <c r="AP28" s="41"/>
      <c r="AQ28" s="37"/>
      <c r="AR28" s="38"/>
      <c r="AS28" s="39"/>
      <c r="AT28" s="40"/>
      <c r="AU28" s="40"/>
      <c r="AV28" s="41"/>
      <c r="AW28" s="37"/>
      <c r="AX28" s="38"/>
      <c r="AY28" s="39"/>
      <c r="AZ28" s="40"/>
      <c r="BA28" s="40"/>
      <c r="BB28" s="41"/>
      <c r="BC28" s="37"/>
      <c r="BD28" s="38"/>
      <c r="BE28" s="38"/>
      <c r="BF28" s="40"/>
      <c r="BG28" s="40"/>
      <c r="BH28" s="41"/>
      <c r="BI28" s="37"/>
      <c r="BJ28" s="38"/>
      <c r="BK28" s="39"/>
      <c r="BL28" s="38"/>
      <c r="BM28" s="45"/>
      <c r="BN28" s="38"/>
      <c r="BO28" s="47"/>
      <c r="BP28" s="47"/>
      <c r="BQ28" s="48"/>
      <c r="BR28" s="49"/>
      <c r="BS28" s="49"/>
      <c r="BT28" s="48"/>
      <c r="BU28" s="48"/>
      <c r="BW28" s="50"/>
      <c r="BX28" s="51"/>
      <c r="BY28" s="51"/>
      <c r="BZ28" s="51"/>
      <c r="CD28" s="50"/>
      <c r="CE28" s="51"/>
      <c r="CF28" s="51"/>
    </row>
    <row r="29" spans="1:86" ht="12.75" customHeight="1">
      <c r="A29" s="265"/>
      <c r="B29" s="267" t="s">
        <v>103</v>
      </c>
      <c r="C29" s="551"/>
      <c r="D29" s="551"/>
      <c r="E29" s="551"/>
      <c r="F29" s="551"/>
      <c r="G29" s="552"/>
      <c r="H29" s="1" t="s">
        <v>20</v>
      </c>
      <c r="I29" s="7"/>
      <c r="J29" s="556"/>
      <c r="K29" s="557"/>
      <c r="L29" s="263">
        <f>IF($J29&lt;&gt;"",IF($AJ29="0-",AT29,IF($AJ29="+0",AZ29,IF($AJ29="+-",BF29,AN29))),"")</f>
      </c>
      <c r="M29" s="250">
        <f>IF($J29&lt;&gt;"",IF($AJ29="0-",AU29,IF($AJ29="+0",BA29,IF($AJ29="+-",BG29,AO29))),"")</f>
      </c>
      <c r="N29" s="252">
        <f>IF($J29&lt;&gt;"",IF($AJ29="0-",AV29,IF($AJ29="+0",BB29,IF($AJ29="+-",BH29,AP29))),"")</f>
      </c>
      <c r="O29" s="288">
        <f>IF($R30="","",ROUNDDOWN($AH29/12,0))</f>
      </c>
      <c r="P29" s="250">
        <f>IF($R30="","",ROUNDDOWN(MOD($AH29,12),0))</f>
      </c>
      <c r="Q29" s="299">
        <f>IF($R30="","",IF((MOD($AH29,12)-$P29)&gt;=0.5,"半",0))</f>
      </c>
      <c r="R29" s="104"/>
      <c r="S29" s="263">
        <f>IF($R30="","",ROUNDDOWN($AH29*($R29/$R30)/12,0))</f>
      </c>
      <c r="T29" s="250">
        <f>IF($R30="","",ROUNDDOWN(MOD($AH29*($R29/$R30),12),0))</f>
      </c>
      <c r="U29" s="252">
        <f>IF(R30="","",IF((MOD($AH29*($R29/$R30),12)-$T29)&gt;=0.5,"半",0))</f>
      </c>
      <c r="V29" s="152" t="s">
        <v>110</v>
      </c>
      <c r="Z29" s="46"/>
      <c r="AA29" s="46"/>
      <c r="AB29" s="46"/>
      <c r="AC29" s="119"/>
      <c r="AF29" s="309"/>
      <c r="AG29" s="296"/>
      <c r="AH29" s="284">
        <f>IF(OR($AF29&lt;&gt;$AF31,$AF31=""),SUMIF($AF$13:$AF$61,$AF29,$AI$13:$AI$61),"")</f>
        <v>0</v>
      </c>
      <c r="AI29" s="284" t="e">
        <f>L29*12+M29+COUNTIF(N29:N29,"半")*0.5</f>
        <v>#VALUE!</v>
      </c>
      <c r="AJ29" s="558"/>
      <c r="AK29" s="291">
        <f>IF(AJ29&lt;&gt;"",VLOOKUP(AJ29,$AL$13:$AM$16,2),"")</f>
      </c>
      <c r="AL29"/>
      <c r="AM29"/>
      <c r="AN29" s="40">
        <f>IF(AR29&gt;=12,DATEDIF(BO29,BR29,"y")+1,DATEDIF(BO29,BR29,"y"))</f>
        <v>0</v>
      </c>
      <c r="AO29" s="40">
        <f>IF(AR29&gt;=12,AR29-12,AR29)</f>
        <v>0</v>
      </c>
      <c r="AP29" s="41" t="str">
        <f>IF(AS29&lt;=15,"半",0)</f>
        <v>半</v>
      </c>
      <c r="AQ29" s="37">
        <f>DATEDIF(BO29,BR29,"y")</f>
        <v>0</v>
      </c>
      <c r="AR29" s="38">
        <f>IF(AS29&gt;=16,DATEDIF(BO29,BR29,"ym")+1,DATEDIF(BO29,BR29,"ym"))</f>
        <v>0</v>
      </c>
      <c r="AS29" s="39">
        <f>DATEDIF(BO29,BR29,"md")</f>
        <v>14</v>
      </c>
      <c r="AT29" s="40" t="e">
        <f>IF(AX29&gt;=12,DATEDIF(BO29,BS29,"y")+1,DATEDIF(BO29,BS29,"y"))</f>
        <v>#NUM!</v>
      </c>
      <c r="AU29" s="40" t="e">
        <f>IF(AX29&gt;=12,AX29-12,AX29)</f>
        <v>#NUM!</v>
      </c>
      <c r="AV29" s="41" t="e">
        <f>IF(AY29&lt;=15,"半",0)</f>
        <v>#NUM!</v>
      </c>
      <c r="AW29" s="37" t="e">
        <f>DATEDIF(BO29,BS29,"y")</f>
        <v>#NUM!</v>
      </c>
      <c r="AX29" s="38" t="e">
        <f>IF(AY29&gt;=16,DATEDIF(BO29,BS29,"ym")+1,DATEDIF(BO29,BS29,"ym"))</f>
        <v>#NUM!</v>
      </c>
      <c r="AY29" s="39" t="e">
        <f>DATEDIF(BO29,BS29,"md")</f>
        <v>#NUM!</v>
      </c>
      <c r="AZ29" s="40" t="e">
        <f>IF(BD29&gt;=12,DATEDIF(BP29,BR29,"y")+1,DATEDIF(BP29,BR29,"y"))</f>
        <v>#NUM!</v>
      </c>
      <c r="BA29" s="40" t="e">
        <f>IF(BD29&gt;=12,BD29-12,BD29)</f>
        <v>#NUM!</v>
      </c>
      <c r="BB29" s="41" t="e">
        <f>IF(BE29&lt;=15,"半",0)</f>
        <v>#NUM!</v>
      </c>
      <c r="BC29" s="37" t="e">
        <f>DATEDIF(BP29,BR29,"y")</f>
        <v>#NUM!</v>
      </c>
      <c r="BD29" s="38" t="e">
        <f>IF(BE29&gt;=16,DATEDIF(BP29,BR29,"ym")+1,DATEDIF(BP29,BR29,"ym"))</f>
        <v>#NUM!</v>
      </c>
      <c r="BE29" s="38" t="e">
        <f>DATEDIF(BP29,BR29,"md")</f>
        <v>#NUM!</v>
      </c>
      <c r="BF29" s="40" t="e">
        <f>IF(BJ29&gt;=12,DATEDIF(BP29,BS29,"y")+1,DATEDIF(BP29,BS29,"y"))</f>
        <v>#NUM!</v>
      </c>
      <c r="BG29" s="40" t="e">
        <f>IF(BJ29&gt;=12,BJ29-12,BJ29)</f>
        <v>#NUM!</v>
      </c>
      <c r="BH29" s="41" t="e">
        <f>IF(BK29&lt;=15,"半",0)</f>
        <v>#NUM!</v>
      </c>
      <c r="BI29" s="37" t="e">
        <f>DATEDIF(BP29,BS29,"y")</f>
        <v>#NUM!</v>
      </c>
      <c r="BJ29" s="38" t="e">
        <f>IF(BK29&gt;=16,DATEDIF(BP29,BS29,"ym")+1,DATEDIF(BP29,BS29,"ym"))</f>
        <v>#NUM!</v>
      </c>
      <c r="BK29" s="39" t="e">
        <f>DATEDIF(BP29,BS29,"md")</f>
        <v>#NUM!</v>
      </c>
      <c r="BL29" s="38"/>
      <c r="BM29" s="45">
        <f>IF(J30="現在",$AK$6,J30)</f>
        <v>0</v>
      </c>
      <c r="BN29" s="38">
        <v>1</v>
      </c>
      <c r="BO29" s="47">
        <f>IF(DAY(J29)&lt;=15,J29-DAY(J29)+1,J29-DAY(J29)+16)</f>
        <v>1</v>
      </c>
      <c r="BP29" s="47">
        <f>IF(DAY(BO29)=1,BO29+15,BY29)</f>
        <v>16</v>
      </c>
      <c r="BQ29" s="48"/>
      <c r="BR29" s="116">
        <f>IF(CH29&gt;=16,CF29,IF(J30="現在",$AK$6-CH29+15,J30-CH29+15))</f>
        <v>15</v>
      </c>
      <c r="BS29" s="49">
        <f>IF(DAY(BR29)=15,BR29-DAY(BR29),BR29-DAY(BR29)+15)</f>
        <v>0</v>
      </c>
      <c r="BT29" s="48"/>
      <c r="BU29" s="48"/>
      <c r="BV29" s="46">
        <f>YEAR(J29)</f>
        <v>1900</v>
      </c>
      <c r="BW29" s="50">
        <f>MONTH(J29)+1</f>
        <v>2</v>
      </c>
      <c r="BX29" s="51" t="str">
        <f>CONCATENATE(BV29,"/",BW29,"/",1)</f>
        <v>1900/2/1</v>
      </c>
      <c r="BY29" s="51">
        <f>BX29+1-1</f>
        <v>32</v>
      </c>
      <c r="BZ29" s="51">
        <f>BX29-1</f>
        <v>31</v>
      </c>
      <c r="CA29" s="46">
        <f>DAY(BZ29)</f>
        <v>31</v>
      </c>
      <c r="CB29" s="46">
        <f>DAY(J29)</f>
        <v>0</v>
      </c>
      <c r="CC29" s="46">
        <f>YEAR(BM29)</f>
        <v>1900</v>
      </c>
      <c r="CD29" s="50">
        <f>IF(MONTH(BM29)=12,MONTH(BM29)-12+1,MONTH(BM29)+1)</f>
        <v>2</v>
      </c>
      <c r="CE29" s="51" t="str">
        <f>IF(CD29=1,CONCATENATE(CC29+1,"/",CD29,"/",1),CONCATENATE(CC29,"/",CD29,"/",1))</f>
        <v>1900/2/1</v>
      </c>
      <c r="CF29" s="51">
        <f>CE29-1</f>
        <v>31</v>
      </c>
      <c r="CG29" s="46">
        <f>DAY(CF29)</f>
        <v>31</v>
      </c>
      <c r="CH29" s="46">
        <f>DAY(BM29)</f>
        <v>0</v>
      </c>
    </row>
    <row r="30" spans="1:84" ht="12.75" customHeight="1">
      <c r="A30" s="290"/>
      <c r="B30" s="553"/>
      <c r="C30" s="554"/>
      <c r="D30" s="554"/>
      <c r="E30" s="554"/>
      <c r="F30" s="554"/>
      <c r="G30" s="555"/>
      <c r="H30" s="2" t="s">
        <v>21</v>
      </c>
      <c r="I30" s="2"/>
      <c r="J30" s="549"/>
      <c r="K30" s="550"/>
      <c r="L30" s="264"/>
      <c r="M30" s="251"/>
      <c r="N30" s="253"/>
      <c r="O30" s="289"/>
      <c r="P30" s="251"/>
      <c r="Q30" s="300"/>
      <c r="R30" s="105"/>
      <c r="S30" s="264"/>
      <c r="T30" s="251"/>
      <c r="U30" s="253"/>
      <c r="V30" s="152"/>
      <c r="Z30" s="46"/>
      <c r="AA30" s="46"/>
      <c r="AB30" s="46"/>
      <c r="AC30" s="119"/>
      <c r="AF30" s="309"/>
      <c r="AG30" s="296"/>
      <c r="AH30" s="284"/>
      <c r="AI30" s="284"/>
      <c r="AJ30" s="561"/>
      <c r="AK30" s="165"/>
      <c r="AL30"/>
      <c r="AM30"/>
      <c r="AN30" s="40"/>
      <c r="AO30" s="40"/>
      <c r="AP30" s="41"/>
      <c r="AQ30" s="37"/>
      <c r="AR30" s="38"/>
      <c r="AS30" s="39"/>
      <c r="AT30" s="40"/>
      <c r="AU30" s="40"/>
      <c r="AV30" s="41"/>
      <c r="AW30" s="37"/>
      <c r="AX30" s="38"/>
      <c r="AY30" s="39"/>
      <c r="AZ30" s="40"/>
      <c r="BA30" s="40"/>
      <c r="BB30" s="41"/>
      <c r="BC30" s="37"/>
      <c r="BD30" s="38"/>
      <c r="BE30" s="38"/>
      <c r="BF30" s="40"/>
      <c r="BG30" s="40"/>
      <c r="BH30" s="41"/>
      <c r="BI30" s="37"/>
      <c r="BJ30" s="38"/>
      <c r="BK30" s="39"/>
      <c r="BL30" s="38"/>
      <c r="BM30" s="45"/>
      <c r="BN30" s="38"/>
      <c r="BO30" s="47"/>
      <c r="BP30" s="47"/>
      <c r="BQ30" s="48"/>
      <c r="BR30" s="49"/>
      <c r="BS30" s="49"/>
      <c r="BT30" s="48"/>
      <c r="BU30" s="48"/>
      <c r="BW30" s="50"/>
      <c r="BX30" s="51"/>
      <c r="BY30" s="51"/>
      <c r="BZ30" s="51"/>
      <c r="CD30" s="50"/>
      <c r="CE30" s="51"/>
      <c r="CF30" s="51"/>
    </row>
    <row r="31" spans="1:86" ht="12.75" customHeight="1">
      <c r="A31" s="265"/>
      <c r="B31" s="267" t="s">
        <v>107</v>
      </c>
      <c r="C31" s="551"/>
      <c r="D31" s="551"/>
      <c r="E31" s="551"/>
      <c r="F31" s="551"/>
      <c r="G31" s="552"/>
      <c r="H31" s="1" t="s">
        <v>20</v>
      </c>
      <c r="I31" s="7"/>
      <c r="J31" s="556">
        <v>33695</v>
      </c>
      <c r="K31" s="557"/>
      <c r="L31" s="263">
        <f>IF($J31&lt;&gt;"",IF($AJ31="0-",AT31,IF($AJ31="+0",AZ31,IF($AJ31="+-",BF31,AN31))),"")</f>
        <v>4</v>
      </c>
      <c r="M31" s="250">
        <f>IF($J31&lt;&gt;"",IF($AJ31="0-",AU31,IF($AJ31="+0",BA31,IF($AJ31="+-",BG31,AO31))),"")</f>
        <v>3</v>
      </c>
      <c r="N31" s="252">
        <f>IF($J31&lt;&gt;"",IF($AJ31="0-",AV31,IF($AJ31="+0",BB31,IF($AJ31="+-",BH31,AP31))),"")</f>
        <v>0</v>
      </c>
      <c r="O31" s="288">
        <f>IF($R32="","",ROUNDDOWN($AH31/12,0))</f>
      </c>
      <c r="P31" s="250">
        <f>IF($R32="","",ROUNDDOWN(MOD($AH31,12),0))</f>
      </c>
      <c r="Q31" s="299">
        <f>IF($R32="","",IF((MOD($AH31,12)-$P31)&gt;=0.5,"半",0))</f>
      </c>
      <c r="R31" s="104"/>
      <c r="S31" s="263">
        <f>IF($R32="","",ROUNDDOWN($AH31*($R31/$R32)/12,0))</f>
      </c>
      <c r="T31" s="250">
        <f>IF($R32="","",ROUNDDOWN(MOD($AH31*($R31/$R32),12),0))</f>
      </c>
      <c r="U31" s="252">
        <f>IF(R32="","",IF((MOD($AH31*($R31/$R32),12)-$T31)&gt;=0.5,"半",0))</f>
      </c>
      <c r="V31" s="152" t="s">
        <v>110</v>
      </c>
      <c r="Z31" s="46"/>
      <c r="AA31" s="46"/>
      <c r="AB31" s="46"/>
      <c r="AC31" s="119"/>
      <c r="AF31" s="309" t="s">
        <v>73</v>
      </c>
      <c r="AG31" s="296"/>
      <c r="AH31" s="284">
        <f>IF(OR($AF31&lt;&gt;$AF33,$AF33=""),SUMIF($AF$13:$AF$61,$AF31,$AI$13:$AI$61),"")</f>
        <v>51</v>
      </c>
      <c r="AI31" s="284">
        <f>L31*12+M31+COUNTIF(N31:N31,"半")*0.5</f>
        <v>51</v>
      </c>
      <c r="AJ31" s="558"/>
      <c r="AK31" s="291">
        <f>IF(AJ31&lt;&gt;"",VLOOKUP(AJ31,$AL$13:$AM$16,2),"")</f>
      </c>
      <c r="AL31"/>
      <c r="AM31"/>
      <c r="AN31" s="40">
        <f>IF(AR31&gt;=12,DATEDIF(BO31,BR31,"y")+1,DATEDIF(BO31,BR31,"y"))</f>
        <v>4</v>
      </c>
      <c r="AO31" s="40">
        <f>IF(AR31&gt;=12,AR31-12,AR31)</f>
        <v>3</v>
      </c>
      <c r="AP31" s="41">
        <f>IF(AS31&lt;=15,"半",0)</f>
        <v>0</v>
      </c>
      <c r="AQ31" s="37">
        <f>DATEDIF(BO31,BR31,"y")</f>
        <v>4</v>
      </c>
      <c r="AR31" s="38">
        <f>IF(AS31&gt;=16,DATEDIF(BO31,BR31,"ym")+1,DATEDIF(BO31,BR31,"ym"))</f>
        <v>3</v>
      </c>
      <c r="AS31" s="39">
        <f>DATEDIF(BO31,BR31,"md")</f>
        <v>29</v>
      </c>
      <c r="AT31" s="40">
        <f>IF(AX31&gt;=12,DATEDIF(BO31,BS31,"y")+1,DATEDIF(BO31,BS31,"y"))</f>
        <v>4</v>
      </c>
      <c r="AU31" s="40">
        <f>IF(AX31&gt;=12,AX31-12,AX31)</f>
        <v>2</v>
      </c>
      <c r="AV31" s="41" t="str">
        <f>IF(AY31&lt;=15,"半",0)</f>
        <v>半</v>
      </c>
      <c r="AW31" s="37">
        <f>DATEDIF(BO31,BS31,"y")</f>
        <v>4</v>
      </c>
      <c r="AX31" s="38">
        <f>IF(AY31&gt;=16,DATEDIF(BO31,BS31,"ym")+1,DATEDIF(BO31,BS31,"ym"))</f>
        <v>2</v>
      </c>
      <c r="AY31" s="39">
        <f>DATEDIF(BO31,BS31,"md")</f>
        <v>14</v>
      </c>
      <c r="AZ31" s="40">
        <f>IF(BD31&gt;=12,DATEDIF(BP31,BR31,"y")+1,DATEDIF(BP31,BR31,"y"))</f>
        <v>4</v>
      </c>
      <c r="BA31" s="40">
        <f>IF(BD31&gt;=12,BD31-12,BD31)</f>
        <v>2</v>
      </c>
      <c r="BB31" s="41" t="str">
        <f>IF(BE31&lt;=15,"半",0)</f>
        <v>半</v>
      </c>
      <c r="BC31" s="37">
        <f>DATEDIF(BP31,BR31,"y")</f>
        <v>4</v>
      </c>
      <c r="BD31" s="38">
        <f>IF(BE31&gt;=16,DATEDIF(BP31,BR31,"ym")+1,DATEDIF(BP31,BR31,"ym"))</f>
        <v>2</v>
      </c>
      <c r="BE31" s="38">
        <f>DATEDIF(BP31,BR31,"md")</f>
        <v>14</v>
      </c>
      <c r="BF31" s="40">
        <f>IF(BJ31&gt;=12,DATEDIF(BP31,BS31,"y")+1,DATEDIF(BP31,BS31,"y"))</f>
        <v>4</v>
      </c>
      <c r="BG31" s="40">
        <f>IF(BJ31&gt;=12,BJ31-12,BJ31)</f>
        <v>2</v>
      </c>
      <c r="BH31" s="41">
        <f>IF(BK31&lt;=15,"半",0)</f>
        <v>0</v>
      </c>
      <c r="BI31" s="37">
        <f>DATEDIF(BP31,BS31,"y")</f>
        <v>4</v>
      </c>
      <c r="BJ31" s="38">
        <f>IF(BK31&gt;=16,DATEDIF(BP31,BS31,"ym")+1,DATEDIF(BP31,BS31,"ym"))</f>
        <v>2</v>
      </c>
      <c r="BK31" s="39">
        <f>DATEDIF(BP31,BS31,"md")</f>
        <v>30</v>
      </c>
      <c r="BL31" s="38"/>
      <c r="BM31" s="45">
        <f>IF(J32="現在",$AK$6,J32)</f>
        <v>35246</v>
      </c>
      <c r="BN31" s="38">
        <v>2</v>
      </c>
      <c r="BO31" s="47">
        <f>IF(DAY(J31)&lt;=15,J31-DAY(J31)+1,J31-DAY(J31)+16)</f>
        <v>33695</v>
      </c>
      <c r="BP31" s="47">
        <f>IF(DAY(BO31)=1,BO31+15,BY31)</f>
        <v>33710</v>
      </c>
      <c r="BQ31" s="48"/>
      <c r="BR31" s="116">
        <f>IF(CH31&gt;=16,CF31,IF(J32="現在",$AK$6-CH31+15,J32-CH31+15))</f>
        <v>35246</v>
      </c>
      <c r="BS31" s="49">
        <f>IF(DAY(BR31)=15,BR31-DAY(BR31),BR31-DAY(BR31)+15)</f>
        <v>35231</v>
      </c>
      <c r="BT31" s="48"/>
      <c r="BU31" s="48"/>
      <c r="BV31" s="46">
        <f>YEAR(J31)</f>
        <v>1992</v>
      </c>
      <c r="BW31" s="50">
        <f>MONTH(J31)+1</f>
        <v>5</v>
      </c>
      <c r="BX31" s="51" t="str">
        <f>CONCATENATE(BV31,"/",BW31,"/",1)</f>
        <v>1992/5/1</v>
      </c>
      <c r="BY31" s="51">
        <f>BX31+1-1</f>
        <v>33725</v>
      </c>
      <c r="BZ31" s="51">
        <f>BX31-1</f>
        <v>33724</v>
      </c>
      <c r="CA31" s="46">
        <f>DAY(BZ31)</f>
        <v>30</v>
      </c>
      <c r="CB31" s="46">
        <f>DAY(J31)</f>
        <v>1</v>
      </c>
      <c r="CC31" s="46">
        <f>YEAR(BM31)</f>
        <v>1996</v>
      </c>
      <c r="CD31" s="50">
        <f>IF(MONTH(BM31)=12,MONTH(BM31)-12+1,MONTH(BM31)+1)</f>
        <v>7</v>
      </c>
      <c r="CE31" s="51" t="str">
        <f>IF(CD31=1,CONCATENATE(CC31+1,"/",CD31,"/",1),CONCATENATE(CC31,"/",CD31,"/",1))</f>
        <v>1996/7/1</v>
      </c>
      <c r="CF31" s="51">
        <f>CE31-1</f>
        <v>35246</v>
      </c>
      <c r="CG31" s="46">
        <f>DAY(CF31)</f>
        <v>30</v>
      </c>
      <c r="CH31" s="46">
        <f>DAY(BM31)</f>
        <v>30</v>
      </c>
    </row>
    <row r="32" spans="1:84" ht="12.75" customHeight="1">
      <c r="A32" s="290"/>
      <c r="B32" s="553"/>
      <c r="C32" s="554"/>
      <c r="D32" s="554"/>
      <c r="E32" s="554"/>
      <c r="F32" s="554"/>
      <c r="G32" s="555"/>
      <c r="H32" s="2" t="s">
        <v>21</v>
      </c>
      <c r="I32" s="2"/>
      <c r="J32" s="549">
        <v>35246</v>
      </c>
      <c r="K32" s="550"/>
      <c r="L32" s="264"/>
      <c r="M32" s="251"/>
      <c r="N32" s="253"/>
      <c r="O32" s="289"/>
      <c r="P32" s="251"/>
      <c r="Q32" s="300"/>
      <c r="R32" s="105"/>
      <c r="S32" s="264"/>
      <c r="T32" s="251"/>
      <c r="U32" s="253"/>
      <c r="V32" s="152"/>
      <c r="Z32" s="46"/>
      <c r="AA32" s="46"/>
      <c r="AB32" s="46"/>
      <c r="AC32" s="119"/>
      <c r="AF32" s="309"/>
      <c r="AG32" s="296"/>
      <c r="AH32" s="284"/>
      <c r="AI32" s="284"/>
      <c r="AJ32" s="561"/>
      <c r="AK32" s="165"/>
      <c r="AL32"/>
      <c r="AM32"/>
      <c r="AN32" s="40"/>
      <c r="AO32" s="40"/>
      <c r="AP32" s="41"/>
      <c r="AQ32" s="37"/>
      <c r="AR32" s="38"/>
      <c r="AS32" s="39"/>
      <c r="AT32" s="40"/>
      <c r="AU32" s="40"/>
      <c r="AV32" s="41"/>
      <c r="AW32" s="37"/>
      <c r="AX32" s="38"/>
      <c r="AY32" s="39"/>
      <c r="AZ32" s="40"/>
      <c r="BA32" s="40"/>
      <c r="BB32" s="41"/>
      <c r="BC32" s="37"/>
      <c r="BD32" s="38"/>
      <c r="BE32" s="38"/>
      <c r="BF32" s="40"/>
      <c r="BG32" s="40"/>
      <c r="BH32" s="41"/>
      <c r="BI32" s="37"/>
      <c r="BJ32" s="38"/>
      <c r="BK32" s="39"/>
      <c r="BL32" s="38"/>
      <c r="BM32" s="45"/>
      <c r="BN32" s="38"/>
      <c r="BO32" s="47"/>
      <c r="BP32" s="47"/>
      <c r="BQ32" s="48"/>
      <c r="BR32" s="49"/>
      <c r="BS32" s="49"/>
      <c r="BT32" s="48"/>
      <c r="BU32" s="48"/>
      <c r="BW32" s="50"/>
      <c r="BX32" s="51"/>
      <c r="BY32" s="51"/>
      <c r="BZ32" s="51"/>
      <c r="CD32" s="50"/>
      <c r="CE32" s="51"/>
      <c r="CF32" s="51"/>
    </row>
    <row r="33" spans="1:86" ht="12.75" customHeight="1">
      <c r="A33" s="265"/>
      <c r="B33" s="267" t="s">
        <v>103</v>
      </c>
      <c r="C33" s="551"/>
      <c r="D33" s="551"/>
      <c r="E33" s="551"/>
      <c r="F33" s="551"/>
      <c r="G33" s="552"/>
      <c r="H33" s="1" t="s">
        <v>20</v>
      </c>
      <c r="I33" s="7"/>
      <c r="J33" s="556"/>
      <c r="K33" s="557"/>
      <c r="L33" s="263">
        <f>IF($J33&lt;&gt;"",IF($AJ33="0-",AT33,IF($AJ33="+0",AZ33,IF($AJ33="+-",BF33,AN33))),"")</f>
      </c>
      <c r="M33" s="250">
        <f>IF($J33&lt;&gt;"",IF($AJ33="0-",AU33,IF($AJ33="+0",BA33,IF($AJ33="+-",BG33,AO33))),"")</f>
      </c>
      <c r="N33" s="252">
        <f>IF($J33&lt;&gt;"",IF($AJ33="0-",AV33,IF($AJ33="+0",BB33,IF($AJ33="+-",BH33,AP33))),"")</f>
      </c>
      <c r="O33" s="288">
        <f>IF($R34="","",ROUNDDOWN($AH33/12,0))</f>
      </c>
      <c r="P33" s="250">
        <f>IF($R34="","",ROUNDDOWN(MOD($AH33,12),0))</f>
      </c>
      <c r="Q33" s="299">
        <f>IF($R34="","",IF((MOD($AH33,12)-$P33)&gt;=0.5,"半",0))</f>
      </c>
      <c r="R33" s="104"/>
      <c r="S33" s="263">
        <f>IF($R34="","",ROUNDDOWN($AH33*($R33/$R34)/12,0))</f>
      </c>
      <c r="T33" s="250">
        <f>IF($R34="","",ROUNDDOWN(MOD($AH33*($R33/$R34),12),0))</f>
      </c>
      <c r="U33" s="252">
        <f>IF(R34="","",IF((MOD($AH33*($R33/$R34),12)-$T33)&gt;=0.5,"半",0))</f>
      </c>
      <c r="V33" s="152" t="s">
        <v>110</v>
      </c>
      <c r="Z33" s="46"/>
      <c r="AA33" s="46"/>
      <c r="AB33" s="46"/>
      <c r="AC33" s="119"/>
      <c r="AF33" s="309" t="s">
        <v>110</v>
      </c>
      <c r="AG33" s="296"/>
      <c r="AH33" s="284">
        <f>IF(OR($AF33&lt;&gt;$AF35,$AF35=""),SUMIF($AF$13:$AF$61,$AF33,$AI$13:$AI$61),"")</f>
      </c>
      <c r="AI33" s="284" t="e">
        <f>L33*12+M33+COUNTIF(N33:N33,"半")*0.5</f>
        <v>#VALUE!</v>
      </c>
      <c r="AJ33" s="558"/>
      <c r="AK33" s="291">
        <f>IF(AJ33&lt;&gt;"",VLOOKUP(AJ33,$AL$13:$AM$16,2),"")</f>
      </c>
      <c r="AL33"/>
      <c r="AM33"/>
      <c r="AN33" s="40">
        <f>IF(AR33&gt;=12,DATEDIF(BO33,BR33,"y")+1,DATEDIF(BO33,BR33,"y"))</f>
        <v>0</v>
      </c>
      <c r="AO33" s="40">
        <f>IF(AR33&gt;=12,AR33-12,AR33)</f>
        <v>0</v>
      </c>
      <c r="AP33" s="41" t="str">
        <f>IF(AS33&lt;=15,"半",0)</f>
        <v>半</v>
      </c>
      <c r="AQ33" s="54">
        <f>DATEDIF(BO33,BR33,"y")</f>
        <v>0</v>
      </c>
      <c r="AR33" s="55">
        <f>IF(AS33&gt;=16,DATEDIF(BO33,BR33,"ym")+1,DATEDIF(BO33,BR33,"ym"))</f>
        <v>0</v>
      </c>
      <c r="AS33" s="56">
        <f>DATEDIF(BO33,BR33,"md")</f>
        <v>14</v>
      </c>
      <c r="AT33" s="40" t="e">
        <f>IF(AX33&gt;=12,DATEDIF(BO33,BS33,"y")+1,DATEDIF(BO33,BS33,"y"))</f>
        <v>#NUM!</v>
      </c>
      <c r="AU33" s="40" t="e">
        <f>IF(AX33&gt;=12,AX33-12,AX33)</f>
        <v>#NUM!</v>
      </c>
      <c r="AV33" s="41" t="e">
        <f>IF(AY33&lt;=15,"半",0)</f>
        <v>#NUM!</v>
      </c>
      <c r="AW33" s="54" t="e">
        <f>DATEDIF(BO33,BS33,"y")</f>
        <v>#NUM!</v>
      </c>
      <c r="AX33" s="55" t="e">
        <f>IF(AY33&gt;=16,DATEDIF(BO33,BS33,"ym")+1,DATEDIF(BO33,BS33,"ym"))</f>
        <v>#NUM!</v>
      </c>
      <c r="AY33" s="56" t="e">
        <f>DATEDIF(BO33,BS33,"md")</f>
        <v>#NUM!</v>
      </c>
      <c r="AZ33" s="40" t="e">
        <f>IF(BD33&gt;=12,DATEDIF(BP33,BR33,"y")+1,DATEDIF(BP33,BR33,"y"))</f>
        <v>#NUM!</v>
      </c>
      <c r="BA33" s="40" t="e">
        <f>IF(BD33&gt;=12,BD33-12,BD33)</f>
        <v>#NUM!</v>
      </c>
      <c r="BB33" s="41" t="e">
        <f>IF(BE33&lt;=15,"半",0)</f>
        <v>#NUM!</v>
      </c>
      <c r="BC33" s="54" t="e">
        <f>DATEDIF(BP33,BR33,"y")</f>
        <v>#NUM!</v>
      </c>
      <c r="BD33" s="55" t="e">
        <f>IF(BE33&gt;=16,DATEDIF(BP33,BR33,"ym")+1,DATEDIF(BP33,BR33,"ym"))</f>
        <v>#NUM!</v>
      </c>
      <c r="BE33" s="55" t="e">
        <f>DATEDIF(BP33,BR33,"md")</f>
        <v>#NUM!</v>
      </c>
      <c r="BF33" s="40" t="e">
        <f>IF(BJ33&gt;=12,DATEDIF(BP33,BS33,"y")+1,DATEDIF(BP33,BS33,"y"))</f>
        <v>#NUM!</v>
      </c>
      <c r="BG33" s="40" t="e">
        <f>IF(BJ33&gt;=12,BJ33-12,BJ33)</f>
        <v>#NUM!</v>
      </c>
      <c r="BH33" s="41" t="e">
        <f>IF(BK33&lt;=15,"半",0)</f>
        <v>#NUM!</v>
      </c>
      <c r="BI33" s="54" t="e">
        <f>DATEDIF(BP33,BS33,"y")</f>
        <v>#NUM!</v>
      </c>
      <c r="BJ33" s="55" t="e">
        <f>IF(BK33&gt;=16,DATEDIF(BP33,BS33,"ym")+1,DATEDIF(BP33,BS33,"ym"))</f>
        <v>#NUM!</v>
      </c>
      <c r="BK33" s="56" t="e">
        <f>DATEDIF(BP33,BS33,"md")</f>
        <v>#NUM!</v>
      </c>
      <c r="BL33" s="38"/>
      <c r="BM33" s="45">
        <f>IF(J34="現在",$AK$6,J34)</f>
        <v>0</v>
      </c>
      <c r="BN33" s="38">
        <v>0</v>
      </c>
      <c r="BO33" s="47">
        <f>IF(DAY(J33)&lt;=15,J33-DAY(J33)+1,J33-DAY(J33)+16)</f>
        <v>1</v>
      </c>
      <c r="BP33" s="47">
        <f>IF(DAY(BO33)=1,BO33+15,BY33)</f>
        <v>16</v>
      </c>
      <c r="BQ33" s="48"/>
      <c r="BR33" s="116">
        <f>IF(CH33&gt;=16,CF33,IF(J34="現在",$AK$6-CH33+15,J34-CH33+15))</f>
        <v>15</v>
      </c>
      <c r="BS33" s="49">
        <f>IF(DAY(BR33)=15,BR33-DAY(BR33),BR33-DAY(BR33)+15)</f>
        <v>0</v>
      </c>
      <c r="BT33" s="48"/>
      <c r="BU33" s="48"/>
      <c r="BV33" s="46">
        <f>YEAR(J33)</f>
        <v>1900</v>
      </c>
      <c r="BW33" s="50">
        <f>MONTH(J33)+1</f>
        <v>2</v>
      </c>
      <c r="BX33" s="51" t="str">
        <f>CONCATENATE(BV33,"/",BW33,"/",1)</f>
        <v>1900/2/1</v>
      </c>
      <c r="BY33" s="51">
        <f>BX33+1-1</f>
        <v>32</v>
      </c>
      <c r="BZ33" s="51">
        <f>BX33-1</f>
        <v>31</v>
      </c>
      <c r="CA33" s="46">
        <f>DAY(BZ33)</f>
        <v>31</v>
      </c>
      <c r="CB33" s="46">
        <f>DAY(J33)</f>
        <v>0</v>
      </c>
      <c r="CC33" s="46">
        <f>YEAR(BM33)</f>
        <v>1900</v>
      </c>
      <c r="CD33" s="50">
        <f>IF(MONTH(BM33)=12,MONTH(BM33)-12+1,MONTH(BM33)+1)</f>
        <v>2</v>
      </c>
      <c r="CE33" s="51" t="str">
        <f>IF(CD33=1,CONCATENATE(CC33+1,"/",CD33,"/",1),CONCATENATE(CC33,"/",CD33,"/",1))</f>
        <v>1900/2/1</v>
      </c>
      <c r="CF33" s="51">
        <f>CE33-1</f>
        <v>31</v>
      </c>
      <c r="CG33" s="46">
        <f>DAY(CF33)</f>
        <v>31</v>
      </c>
      <c r="CH33" s="46">
        <f>DAY(BM33)</f>
        <v>0</v>
      </c>
    </row>
    <row r="34" spans="1:84" ht="12.75" customHeight="1">
      <c r="A34" s="290"/>
      <c r="B34" s="553"/>
      <c r="C34" s="554"/>
      <c r="D34" s="554"/>
      <c r="E34" s="554"/>
      <c r="F34" s="554"/>
      <c r="G34" s="555"/>
      <c r="H34" s="2" t="s">
        <v>21</v>
      </c>
      <c r="I34" s="2"/>
      <c r="J34" s="549"/>
      <c r="K34" s="550"/>
      <c r="L34" s="264"/>
      <c r="M34" s="251"/>
      <c r="N34" s="253"/>
      <c r="O34" s="289"/>
      <c r="P34" s="251"/>
      <c r="Q34" s="300"/>
      <c r="R34" s="105"/>
      <c r="S34" s="264"/>
      <c r="T34" s="251"/>
      <c r="U34" s="253"/>
      <c r="V34" s="152"/>
      <c r="Z34" s="46"/>
      <c r="AA34" s="46"/>
      <c r="AB34" s="46"/>
      <c r="AC34" s="119"/>
      <c r="AF34" s="309"/>
      <c r="AG34" s="296"/>
      <c r="AH34" s="284"/>
      <c r="AI34" s="284"/>
      <c r="AJ34" s="561"/>
      <c r="AK34" s="165"/>
      <c r="AL34"/>
      <c r="AM34"/>
      <c r="AN34" s="40"/>
      <c r="AO34" s="40"/>
      <c r="AP34" s="41"/>
      <c r="AQ34" s="37"/>
      <c r="AR34" s="38"/>
      <c r="AS34" s="39"/>
      <c r="AT34" s="40"/>
      <c r="AU34" s="40"/>
      <c r="AV34" s="41"/>
      <c r="AW34" s="37"/>
      <c r="AX34" s="38"/>
      <c r="AY34" s="39"/>
      <c r="AZ34" s="40"/>
      <c r="BA34" s="40"/>
      <c r="BB34" s="41"/>
      <c r="BC34" s="37"/>
      <c r="BD34" s="38"/>
      <c r="BE34" s="38"/>
      <c r="BF34" s="40"/>
      <c r="BG34" s="40"/>
      <c r="BH34" s="41"/>
      <c r="BI34" s="37"/>
      <c r="BJ34" s="38"/>
      <c r="BK34" s="39"/>
      <c r="BL34" s="38"/>
      <c r="BM34" s="45"/>
      <c r="BN34" s="38"/>
      <c r="BO34" s="47"/>
      <c r="BP34" s="47"/>
      <c r="BQ34" s="48"/>
      <c r="BR34" s="49"/>
      <c r="BS34" s="49"/>
      <c r="BT34" s="48"/>
      <c r="BU34" s="48"/>
      <c r="BW34" s="50"/>
      <c r="BX34" s="51"/>
      <c r="BY34" s="51"/>
      <c r="BZ34" s="51"/>
      <c r="CD34" s="50"/>
      <c r="CE34" s="51"/>
      <c r="CF34" s="51"/>
    </row>
    <row r="35" spans="1:86" ht="12.75" customHeight="1">
      <c r="A35" s="265"/>
      <c r="B35" s="267" t="s">
        <v>103</v>
      </c>
      <c r="C35" s="551"/>
      <c r="D35" s="551"/>
      <c r="E35" s="551"/>
      <c r="F35" s="551"/>
      <c r="G35" s="552"/>
      <c r="H35" s="1" t="s">
        <v>20</v>
      </c>
      <c r="I35" s="7"/>
      <c r="J35" s="556"/>
      <c r="K35" s="557"/>
      <c r="L35" s="263">
        <f>IF($J35&lt;&gt;"",IF($AJ35="0-",AT35,IF($AJ35="+0",AZ35,IF($AJ35="+-",BF35,AN35))),"")</f>
      </c>
      <c r="M35" s="250">
        <f>IF($J35&lt;&gt;"",IF($AJ35="0-",AU35,IF($AJ35="+0",BA35,IF($AJ35="+-",BG35,AO35))),"")</f>
      </c>
      <c r="N35" s="252">
        <f>IF($J35&lt;&gt;"",IF($AJ35="0-",AV35,IF($AJ35="+0",BB35,IF($AJ35="+-",BH35,AP35))),"")</f>
      </c>
      <c r="O35" s="288">
        <f>IF($R36="","",ROUNDDOWN($AH35/12,0))</f>
      </c>
      <c r="P35" s="250">
        <f>IF($R36="","",ROUNDDOWN(MOD($AH35,12),0))</f>
      </c>
      <c r="Q35" s="299">
        <f>IF($R36="","",IF((MOD($AH35,12)-$P35)&gt;=0.5,"半",0))</f>
      </c>
      <c r="R35" s="104"/>
      <c r="S35" s="263">
        <f>IF($R36="","",ROUNDDOWN($AH35*($R35/$R36)/12,0))</f>
      </c>
      <c r="T35" s="250">
        <f>IF($R36="","",ROUNDDOWN(MOD($AH35*($R35/$R36),12),0))</f>
      </c>
      <c r="U35" s="252">
        <f>IF(R36="","",IF((MOD($AH35*($R35/$R36),12)-$T35)&gt;=0.5,"半",0))</f>
      </c>
      <c r="V35" s="152" t="s">
        <v>110</v>
      </c>
      <c r="Z35" s="46"/>
      <c r="AA35" s="46"/>
      <c r="AB35" s="46"/>
      <c r="AC35" s="119"/>
      <c r="AF35" s="294" t="s">
        <v>110</v>
      </c>
      <c r="AG35" s="296"/>
      <c r="AH35" s="284" t="e">
        <f>IF(OR($AF35&lt;&gt;$AF37,$AF37=""),SUMIF($AF$13:$AF$61,$AF35,$AI$13:$AI$61),"")</f>
        <v>#VALUE!</v>
      </c>
      <c r="AI35" s="284" t="e">
        <f>L35*12+M35+COUNTIF(N35:N35,"半")*0.5</f>
        <v>#VALUE!</v>
      </c>
      <c r="AJ35" s="558"/>
      <c r="AK35" s="291">
        <f>IF(AJ35&lt;&gt;"",VLOOKUP(AJ35,$AL$13:$AM$16,2),"")</f>
      </c>
      <c r="AL35"/>
      <c r="AM35"/>
      <c r="AN35" s="40">
        <f>IF(AR35&gt;=12,DATEDIF(BO35,BR35,"y")+1,DATEDIF(BO35,BR35,"y"))</f>
        <v>0</v>
      </c>
      <c r="AO35" s="40">
        <f>IF(AR35&gt;=12,AR35-12,AR35)</f>
        <v>0</v>
      </c>
      <c r="AP35" s="41" t="str">
        <f>IF(AS35&lt;=15,"半",0)</f>
        <v>半</v>
      </c>
      <c r="AQ35" s="37">
        <f>DATEDIF(BO35,BR35,"y")</f>
        <v>0</v>
      </c>
      <c r="AR35" s="38">
        <f>IF(AS35&gt;=16,DATEDIF(BO35,BR35,"ym")+1,DATEDIF(BO35,BR35,"ym"))</f>
        <v>0</v>
      </c>
      <c r="AS35" s="39">
        <f>DATEDIF(BO35,BR35,"md")</f>
        <v>14</v>
      </c>
      <c r="AT35" s="40" t="e">
        <f>IF(AX35&gt;=12,DATEDIF(BO35,BS35,"y")+1,DATEDIF(BO35,BS35,"y"))</f>
        <v>#NUM!</v>
      </c>
      <c r="AU35" s="40" t="e">
        <f>IF(AX35&gt;=12,AX35-12,AX35)</f>
        <v>#NUM!</v>
      </c>
      <c r="AV35" s="41" t="e">
        <f>IF(AY35&lt;=15,"半",0)</f>
        <v>#NUM!</v>
      </c>
      <c r="AW35" s="37" t="e">
        <f>DATEDIF(BO35,BS35,"y")</f>
        <v>#NUM!</v>
      </c>
      <c r="AX35" s="38" t="e">
        <f>IF(AY35&gt;=16,DATEDIF(BO35,BS35,"ym")+1,DATEDIF(BO35,BS35,"ym"))</f>
        <v>#NUM!</v>
      </c>
      <c r="AY35" s="39" t="e">
        <f>DATEDIF(BO35,BS35,"md")</f>
        <v>#NUM!</v>
      </c>
      <c r="AZ35" s="40" t="e">
        <f>IF(BD35&gt;=12,DATEDIF(BP35,BR35,"y")+1,DATEDIF(BP35,BR35,"y"))</f>
        <v>#NUM!</v>
      </c>
      <c r="BA35" s="40" t="e">
        <f>IF(BD35&gt;=12,BD35-12,BD35)</f>
        <v>#NUM!</v>
      </c>
      <c r="BB35" s="41" t="e">
        <f>IF(BE35&lt;=15,"半",0)</f>
        <v>#NUM!</v>
      </c>
      <c r="BC35" s="37" t="e">
        <f>DATEDIF(BP35,BR35,"y")</f>
        <v>#NUM!</v>
      </c>
      <c r="BD35" s="38" t="e">
        <f>IF(BE35&gt;=16,DATEDIF(BP35,BR35,"ym")+1,DATEDIF(BP35,BR35,"ym"))</f>
        <v>#NUM!</v>
      </c>
      <c r="BE35" s="38" t="e">
        <f>DATEDIF(BP35,BR35,"md")</f>
        <v>#NUM!</v>
      </c>
      <c r="BF35" s="40" t="e">
        <f>IF(BJ35&gt;=12,DATEDIF(BP35,BS35,"y")+1,DATEDIF(BP35,BS35,"y"))</f>
        <v>#NUM!</v>
      </c>
      <c r="BG35" s="40" t="e">
        <f>IF(BJ35&gt;=12,BJ35-12,BJ35)</f>
        <v>#NUM!</v>
      </c>
      <c r="BH35" s="41" t="e">
        <f>IF(BK35&lt;=15,"半",0)</f>
        <v>#NUM!</v>
      </c>
      <c r="BI35" s="37" t="e">
        <f>DATEDIF(BP35,BS35,"y")</f>
        <v>#NUM!</v>
      </c>
      <c r="BJ35" s="38" t="e">
        <f>IF(BK35&gt;=16,DATEDIF(BP35,BS35,"ym")+1,DATEDIF(BP35,BS35,"ym"))</f>
        <v>#NUM!</v>
      </c>
      <c r="BK35" s="39" t="e">
        <f>DATEDIF(BP35,BS35,"md")</f>
        <v>#NUM!</v>
      </c>
      <c r="BL35" s="38"/>
      <c r="BM35" s="45">
        <f>IF(J36="現在",$AK$6,J36)</f>
        <v>0</v>
      </c>
      <c r="BN35" s="38">
        <v>1</v>
      </c>
      <c r="BO35" s="47">
        <f>IF(DAY(J35)&lt;=15,J35-DAY(J35)+1,J35-DAY(J35)+16)</f>
        <v>1</v>
      </c>
      <c r="BP35" s="47">
        <f>IF(DAY(BO35)=1,BO35+15,BY35)</f>
        <v>16</v>
      </c>
      <c r="BQ35" s="48"/>
      <c r="BR35" s="116">
        <f>IF(CH35&gt;=16,CF35,IF(J36="現在",$AK$6-CH35+15,J36-CH35+15))</f>
        <v>15</v>
      </c>
      <c r="BS35" s="49">
        <f>IF(DAY(BR35)=15,BR35-DAY(BR35),BR35-DAY(BR35)+15)</f>
        <v>0</v>
      </c>
      <c r="BT35" s="48"/>
      <c r="BU35" s="48"/>
      <c r="BV35" s="46">
        <f>YEAR(J35)</f>
        <v>1900</v>
      </c>
      <c r="BW35" s="50">
        <f>MONTH(J35)+1</f>
        <v>2</v>
      </c>
      <c r="BX35" s="51" t="str">
        <f>CONCATENATE(BV35,"/",BW35,"/",1)</f>
        <v>1900/2/1</v>
      </c>
      <c r="BY35" s="51">
        <f>BX35+1-1</f>
        <v>32</v>
      </c>
      <c r="BZ35" s="51">
        <f>BX35-1</f>
        <v>31</v>
      </c>
      <c r="CA35" s="46">
        <f>DAY(BZ35)</f>
        <v>31</v>
      </c>
      <c r="CB35" s="46">
        <f>DAY(J35)</f>
        <v>0</v>
      </c>
      <c r="CC35" s="46">
        <f>YEAR(BM35)</f>
        <v>1900</v>
      </c>
      <c r="CD35" s="50">
        <f>IF(MONTH(BM35)=12,MONTH(BM35)-12+1,MONTH(BM35)+1)</f>
        <v>2</v>
      </c>
      <c r="CE35" s="51" t="str">
        <f>IF(CD35=1,CONCATENATE(CC35+1,"/",CD35,"/",1),CONCATENATE(CC35,"/",CD35,"/",1))</f>
        <v>1900/2/1</v>
      </c>
      <c r="CF35" s="51">
        <f>CE35-1</f>
        <v>31</v>
      </c>
      <c r="CG35" s="46">
        <f>DAY(CF35)</f>
        <v>31</v>
      </c>
      <c r="CH35" s="46">
        <f>DAY(BM35)</f>
        <v>0</v>
      </c>
    </row>
    <row r="36" spans="1:84" ht="12.75" customHeight="1">
      <c r="A36" s="290"/>
      <c r="B36" s="553"/>
      <c r="C36" s="554"/>
      <c r="D36" s="554"/>
      <c r="E36" s="554"/>
      <c r="F36" s="554"/>
      <c r="G36" s="555"/>
      <c r="H36" s="2" t="s">
        <v>21</v>
      </c>
      <c r="I36" s="2"/>
      <c r="J36" s="549"/>
      <c r="K36" s="550"/>
      <c r="L36" s="264"/>
      <c r="M36" s="251"/>
      <c r="N36" s="253"/>
      <c r="O36" s="289"/>
      <c r="P36" s="251"/>
      <c r="Q36" s="300"/>
      <c r="R36" s="105"/>
      <c r="S36" s="264"/>
      <c r="T36" s="251"/>
      <c r="U36" s="253"/>
      <c r="V36" s="152"/>
      <c r="Z36" s="46"/>
      <c r="AA36" s="46"/>
      <c r="AB36" s="46"/>
      <c r="AC36" s="120"/>
      <c r="AF36" s="294"/>
      <c r="AG36" s="296"/>
      <c r="AH36" s="284"/>
      <c r="AI36" s="284"/>
      <c r="AJ36" s="561"/>
      <c r="AK36" s="165"/>
      <c r="AL36"/>
      <c r="AM36"/>
      <c r="AN36" s="40"/>
      <c r="AO36" s="40"/>
      <c r="AP36" s="41"/>
      <c r="AQ36" s="37"/>
      <c r="AR36" s="38"/>
      <c r="AS36" s="39"/>
      <c r="AT36" s="40"/>
      <c r="AU36" s="40"/>
      <c r="AV36" s="41"/>
      <c r="AW36" s="37"/>
      <c r="AX36" s="38"/>
      <c r="AY36" s="39"/>
      <c r="AZ36" s="40"/>
      <c r="BA36" s="40"/>
      <c r="BB36" s="41"/>
      <c r="BC36" s="37"/>
      <c r="BD36" s="38"/>
      <c r="BE36" s="38"/>
      <c r="BF36" s="40"/>
      <c r="BG36" s="40"/>
      <c r="BH36" s="41"/>
      <c r="BI36" s="37"/>
      <c r="BJ36" s="38"/>
      <c r="BK36" s="39"/>
      <c r="BL36" s="38"/>
      <c r="BM36" s="45"/>
      <c r="BN36" s="38"/>
      <c r="BO36" s="47"/>
      <c r="BP36" s="47"/>
      <c r="BQ36" s="48"/>
      <c r="BR36" s="49"/>
      <c r="BS36" s="49"/>
      <c r="BT36" s="48"/>
      <c r="BU36" s="48"/>
      <c r="BW36" s="50"/>
      <c r="BX36" s="51"/>
      <c r="BY36" s="51"/>
      <c r="BZ36" s="51"/>
      <c r="CD36" s="50"/>
      <c r="CE36" s="51"/>
      <c r="CF36" s="51"/>
    </row>
    <row r="37" spans="1:86" ht="12.75" customHeight="1">
      <c r="A37" s="265"/>
      <c r="B37" s="267" t="s">
        <v>53</v>
      </c>
      <c r="C37" s="551"/>
      <c r="D37" s="551"/>
      <c r="E37" s="551"/>
      <c r="F37" s="551"/>
      <c r="G37" s="552"/>
      <c r="H37" s="1" t="s">
        <v>20</v>
      </c>
      <c r="I37" s="7"/>
      <c r="J37" s="556"/>
      <c r="K37" s="557"/>
      <c r="L37" s="263">
        <f>IF($J37&lt;&gt;"",IF($AJ37="0-",AT37,IF($AJ37="+0",AZ37,IF($AJ37="+-",BF37,AN37))),"")</f>
      </c>
      <c r="M37" s="250">
        <f>IF($J37&lt;&gt;"",IF($AJ37="0-",AU37,IF($AJ37="+0",BA37,IF($AJ37="+-",BG37,AO37))),"")</f>
      </c>
      <c r="N37" s="252">
        <f>IF($J37&lt;&gt;"",IF($AJ37="0-",AV37,IF($AJ37="+0",BB37,IF($AJ37="+-",BH37,AP37))),"")</f>
      </c>
      <c r="O37" s="288">
        <f>IF($R38="","",ROUNDDOWN($AH37/12,0))</f>
      </c>
      <c r="P37" s="250">
        <f>IF($R38="","",ROUNDDOWN(MOD($AH37,12),0))</f>
      </c>
      <c r="Q37" s="299">
        <f>IF($R38="","",IF((MOD($AH37,12)-$P37)&gt;=0.5,"半",0))</f>
      </c>
      <c r="R37" s="104"/>
      <c r="S37" s="263">
        <f>IF($R38="","",ROUNDDOWN($AH37*($R37/$R38)/12,0))</f>
      </c>
      <c r="T37" s="250">
        <f>IF($R38="","",ROUNDDOWN(MOD($AH37*($R37/$R38),12),0))</f>
      </c>
      <c r="U37" s="252">
        <f>IF(R38="","",IF((MOD($AH37*($R37/$R38),12)-$T37)&gt;=0.5,"半",0))</f>
      </c>
      <c r="V37" s="152" t="s">
        <v>110</v>
      </c>
      <c r="Z37" s="46"/>
      <c r="AA37" s="46"/>
      <c r="AB37" s="46"/>
      <c r="AC37" s="120"/>
      <c r="AF37" s="294"/>
      <c r="AG37" s="296" t="s">
        <v>73</v>
      </c>
      <c r="AH37" s="284">
        <f>IF(OR($AF37&lt;&gt;$AF39,$AF39=""),SUMIF($AF$13:$AF$61,$AF37,$AI$13:$AI$61),"")</f>
        <v>0</v>
      </c>
      <c r="AI37" s="284" t="e">
        <f>L37*12+M37+COUNTIF(N37:N37,"半")*0.5</f>
        <v>#VALUE!</v>
      </c>
      <c r="AJ37" s="558"/>
      <c r="AK37" s="291">
        <f>IF(AJ37&lt;&gt;"",VLOOKUP(AJ37,$AL$13:$AM$16,2),"")</f>
      </c>
      <c r="AL37"/>
      <c r="AM37"/>
      <c r="AN37" s="40">
        <f>IF(AR37&gt;=12,DATEDIF(BO37,BR37,"y")+1,DATEDIF(BO37,BR37,"y"))</f>
        <v>0</v>
      </c>
      <c r="AO37" s="40">
        <f>IF(AR37&gt;=12,AR37-12,AR37)</f>
        <v>0</v>
      </c>
      <c r="AP37" s="41" t="str">
        <f>IF(AS37&lt;=15,"半",0)</f>
        <v>半</v>
      </c>
      <c r="AQ37" s="37">
        <f>DATEDIF(BO37,BR37,"y")</f>
        <v>0</v>
      </c>
      <c r="AR37" s="38">
        <f>IF(AS37&gt;=16,DATEDIF(BO37,BR37,"ym")+1,DATEDIF(BO37,BR37,"ym"))</f>
        <v>0</v>
      </c>
      <c r="AS37" s="39">
        <f>DATEDIF(BO37,BR37,"md")</f>
        <v>14</v>
      </c>
      <c r="AT37" s="40" t="e">
        <f>IF(AX37&gt;=12,DATEDIF(BO37,BS37,"y")+1,DATEDIF(BO37,BS37,"y"))</f>
        <v>#NUM!</v>
      </c>
      <c r="AU37" s="40" t="e">
        <f>IF(AX37&gt;=12,AX37-12,AX37)</f>
        <v>#NUM!</v>
      </c>
      <c r="AV37" s="41" t="e">
        <f>IF(AY37&lt;=15,"半",0)</f>
        <v>#NUM!</v>
      </c>
      <c r="AW37" s="37" t="e">
        <f>DATEDIF(BO37,BS37,"y")</f>
        <v>#NUM!</v>
      </c>
      <c r="AX37" s="38" t="e">
        <f>IF(AY37&gt;=16,DATEDIF(BO37,BS37,"ym")+1,DATEDIF(BO37,BS37,"ym"))</f>
        <v>#NUM!</v>
      </c>
      <c r="AY37" s="39" t="e">
        <f>DATEDIF(BO37,BS37,"md")</f>
        <v>#NUM!</v>
      </c>
      <c r="AZ37" s="40" t="e">
        <f>IF(BD37&gt;=12,DATEDIF(BP37,BR37,"y")+1,DATEDIF(BP37,BR37,"y"))</f>
        <v>#NUM!</v>
      </c>
      <c r="BA37" s="40" t="e">
        <f>IF(BD37&gt;=12,BD37-12,BD37)</f>
        <v>#NUM!</v>
      </c>
      <c r="BB37" s="41" t="e">
        <f>IF(BE37&lt;=15,"半",0)</f>
        <v>#NUM!</v>
      </c>
      <c r="BC37" s="37" t="e">
        <f>DATEDIF(BP37,BR37,"y")</f>
        <v>#NUM!</v>
      </c>
      <c r="BD37" s="38" t="e">
        <f>IF(BE37&gt;=16,DATEDIF(BP37,BR37,"ym")+1,DATEDIF(BP37,BR37,"ym"))</f>
        <v>#NUM!</v>
      </c>
      <c r="BE37" s="38" t="e">
        <f>DATEDIF(BP37,BR37,"md")</f>
        <v>#NUM!</v>
      </c>
      <c r="BF37" s="40" t="e">
        <f>IF(BJ37&gt;=12,DATEDIF(BP37,BS37,"y")+1,DATEDIF(BP37,BS37,"y"))</f>
        <v>#NUM!</v>
      </c>
      <c r="BG37" s="40" t="e">
        <f>IF(BJ37&gt;=12,BJ37-12,BJ37)</f>
        <v>#NUM!</v>
      </c>
      <c r="BH37" s="41" t="e">
        <f>IF(BK37&lt;=15,"半",0)</f>
        <v>#NUM!</v>
      </c>
      <c r="BI37" s="37" t="e">
        <f>DATEDIF(BP37,BS37,"y")</f>
        <v>#NUM!</v>
      </c>
      <c r="BJ37" s="38" t="e">
        <f>IF(BK37&gt;=16,DATEDIF(BP37,BS37,"ym")+1,DATEDIF(BP37,BS37,"ym"))</f>
        <v>#NUM!</v>
      </c>
      <c r="BK37" s="39" t="e">
        <f>DATEDIF(BP37,BS37,"md")</f>
        <v>#NUM!</v>
      </c>
      <c r="BL37" s="38"/>
      <c r="BM37" s="45">
        <f>IF(J38="現在",$AK$6,J38)</f>
        <v>0</v>
      </c>
      <c r="BN37" s="38">
        <v>2</v>
      </c>
      <c r="BO37" s="47">
        <f>IF(DAY(J37)&lt;=15,J37-DAY(J37)+1,J37-DAY(J37)+16)</f>
        <v>1</v>
      </c>
      <c r="BP37" s="47">
        <f>IF(DAY(BO37)=1,BO37+15,BY37)</f>
        <v>16</v>
      </c>
      <c r="BQ37" s="48"/>
      <c r="BR37" s="116">
        <f>IF(CH37&gt;=16,CF37,IF(J38="現在",$AK$6-CH37+15,J38-CH37+15))</f>
        <v>15</v>
      </c>
      <c r="BS37" s="49">
        <f>IF(DAY(BR37)=15,BR37-DAY(BR37),BR37-DAY(BR37)+15)</f>
        <v>0</v>
      </c>
      <c r="BT37" s="48"/>
      <c r="BU37" s="48"/>
      <c r="BV37" s="46">
        <f>YEAR(J37)</f>
        <v>1900</v>
      </c>
      <c r="BW37" s="50">
        <f>MONTH(J37)+1</f>
        <v>2</v>
      </c>
      <c r="BX37" s="51" t="str">
        <f>CONCATENATE(BV37,"/",BW37,"/",1)</f>
        <v>1900/2/1</v>
      </c>
      <c r="BY37" s="51">
        <f>BX37+1-1</f>
        <v>32</v>
      </c>
      <c r="BZ37" s="51">
        <f>BX37-1</f>
        <v>31</v>
      </c>
      <c r="CA37" s="46">
        <f>DAY(BZ37)</f>
        <v>31</v>
      </c>
      <c r="CB37" s="46">
        <f>DAY(J37)</f>
        <v>0</v>
      </c>
      <c r="CC37" s="46">
        <f>YEAR(BM37)</f>
        <v>1900</v>
      </c>
      <c r="CD37" s="50">
        <f>IF(MONTH(BM37)=12,MONTH(BM37)-12+1,MONTH(BM37)+1)</f>
        <v>2</v>
      </c>
      <c r="CE37" s="51" t="str">
        <f>IF(CD37=1,CONCATENATE(CC37+1,"/",CD37,"/",1),CONCATENATE(CC37,"/",CD37,"/",1))</f>
        <v>1900/2/1</v>
      </c>
      <c r="CF37" s="51">
        <f>CE37-1</f>
        <v>31</v>
      </c>
      <c r="CG37" s="46">
        <f>DAY(CF37)</f>
        <v>31</v>
      </c>
      <c r="CH37" s="46">
        <f>DAY(BM37)</f>
        <v>0</v>
      </c>
    </row>
    <row r="38" spans="1:84" ht="12.75" customHeight="1">
      <c r="A38" s="290"/>
      <c r="B38" s="553"/>
      <c r="C38" s="554"/>
      <c r="D38" s="554"/>
      <c r="E38" s="554"/>
      <c r="F38" s="554"/>
      <c r="G38" s="555"/>
      <c r="H38" s="2" t="s">
        <v>21</v>
      </c>
      <c r="I38" s="2"/>
      <c r="J38" s="549"/>
      <c r="K38" s="550"/>
      <c r="L38" s="264"/>
      <c r="M38" s="251"/>
      <c r="N38" s="253"/>
      <c r="O38" s="289"/>
      <c r="P38" s="251"/>
      <c r="Q38" s="300"/>
      <c r="R38" s="105"/>
      <c r="S38" s="264"/>
      <c r="T38" s="251"/>
      <c r="U38" s="253"/>
      <c r="V38" s="152"/>
      <c r="Z38" s="46"/>
      <c r="AA38" s="46"/>
      <c r="AB38" s="46"/>
      <c r="AC38" s="120"/>
      <c r="AF38" s="294"/>
      <c r="AG38" s="296"/>
      <c r="AH38" s="284"/>
      <c r="AI38" s="284"/>
      <c r="AJ38" s="561"/>
      <c r="AK38" s="165"/>
      <c r="AL38"/>
      <c r="AM38"/>
      <c r="AN38" s="40"/>
      <c r="AO38" s="40"/>
      <c r="AP38" s="41"/>
      <c r="AQ38" s="37"/>
      <c r="AR38" s="38"/>
      <c r="AS38" s="39"/>
      <c r="AT38" s="40"/>
      <c r="AU38" s="40"/>
      <c r="AV38" s="41"/>
      <c r="AW38" s="37"/>
      <c r="AX38" s="38"/>
      <c r="AY38" s="39"/>
      <c r="AZ38" s="40"/>
      <c r="BA38" s="40"/>
      <c r="BB38" s="41"/>
      <c r="BC38" s="37"/>
      <c r="BD38" s="38"/>
      <c r="BE38" s="38"/>
      <c r="BF38" s="40"/>
      <c r="BG38" s="40"/>
      <c r="BH38" s="41"/>
      <c r="BI38" s="37"/>
      <c r="BJ38" s="38"/>
      <c r="BK38" s="39"/>
      <c r="BL38" s="38"/>
      <c r="BM38" s="45"/>
      <c r="BN38" s="38"/>
      <c r="BO38" s="47"/>
      <c r="BP38" s="47"/>
      <c r="BQ38" s="48"/>
      <c r="BR38" s="49"/>
      <c r="BS38" s="49"/>
      <c r="BT38" s="48"/>
      <c r="BU38" s="48"/>
      <c r="BW38" s="50"/>
      <c r="BX38" s="51"/>
      <c r="BY38" s="51"/>
      <c r="BZ38" s="51"/>
      <c r="CD38" s="50"/>
      <c r="CE38" s="51"/>
      <c r="CF38" s="51"/>
    </row>
    <row r="39" spans="1:86" ht="12.75" customHeight="1">
      <c r="A39" s="265"/>
      <c r="B39" s="267" t="s">
        <v>53</v>
      </c>
      <c r="C39" s="551"/>
      <c r="D39" s="551"/>
      <c r="E39" s="551"/>
      <c r="F39" s="551"/>
      <c r="G39" s="552"/>
      <c r="H39" s="1" t="s">
        <v>20</v>
      </c>
      <c r="I39" s="7"/>
      <c r="J39" s="556"/>
      <c r="K39" s="557"/>
      <c r="L39" s="263">
        <f>IF($J39&lt;&gt;"",IF($AJ39="0-",AT39,IF($AJ39="+0",AZ39,IF($AJ39="+-",BF39,AN39))),"")</f>
      </c>
      <c r="M39" s="250">
        <f>IF($J39&lt;&gt;"",IF($AJ39="0-",AU39,IF($AJ39="+0",BA39,IF($AJ39="+-",BG39,AO39))),"")</f>
      </c>
      <c r="N39" s="252">
        <f>IF($J39&lt;&gt;"",IF($AJ39="0-",AV39,IF($AJ39="+0",BB39,IF($AJ39="+-",BH39,AP39))),"")</f>
      </c>
      <c r="O39" s="288">
        <f>IF($R40="","",ROUNDDOWN($AH39/12,0))</f>
      </c>
      <c r="P39" s="250">
        <f>IF($R40="","",ROUNDDOWN(MOD($AH39,12),0))</f>
      </c>
      <c r="Q39" s="299">
        <f>IF($R40="","",IF((MOD($AH39,12)-$P39)&gt;=0.5,"半",0))</f>
      </c>
      <c r="R39" s="104"/>
      <c r="S39" s="263">
        <f>IF($R40="","",ROUNDDOWN($AH39*($R39/$R40)/12,0))</f>
      </c>
      <c r="T39" s="250">
        <f>IF($R40="","",ROUNDDOWN(MOD($AH39*($R39/$R40),12),0))</f>
      </c>
      <c r="U39" s="252">
        <f>IF(R40="","",IF((MOD($AH39*($R39/$R40),12)-$T39)&gt;=0.5,"半",0))</f>
      </c>
      <c r="V39" s="152" t="s">
        <v>110</v>
      </c>
      <c r="Z39" s="46"/>
      <c r="AA39" s="46"/>
      <c r="AB39" s="46"/>
      <c r="AC39" s="120"/>
      <c r="AF39" s="294"/>
      <c r="AG39" s="296" t="s">
        <v>73</v>
      </c>
      <c r="AH39" s="284">
        <f>IF(OR($AF39&lt;&gt;$AF41,$AF41=""),SUMIF($AF$13:$AF$61,$AF39,$AI$13:$AI$61),"")</f>
        <v>0</v>
      </c>
      <c r="AI39" s="284" t="e">
        <f>L39*12+M39+COUNTIF(N39:N39,"半")*0.5</f>
        <v>#VALUE!</v>
      </c>
      <c r="AJ39" s="558"/>
      <c r="AK39" s="291">
        <f>IF(AJ39&lt;&gt;"",VLOOKUP(AJ39,$AL$13:$AM$16,2),"")</f>
      </c>
      <c r="AL39"/>
      <c r="AM39"/>
      <c r="AN39" s="40">
        <f>IF(AR39&gt;=12,DATEDIF(BO39,BR39,"y")+1,DATEDIF(BO39,BR39,"y"))</f>
        <v>0</v>
      </c>
      <c r="AO39" s="40">
        <f>IF(AR39&gt;=12,AR39-12,AR39)</f>
        <v>0</v>
      </c>
      <c r="AP39" s="41" t="str">
        <f>IF(AS39&lt;=15,"半",0)</f>
        <v>半</v>
      </c>
      <c r="AQ39" s="54">
        <f>DATEDIF(BO39,BR39,"y")</f>
        <v>0</v>
      </c>
      <c r="AR39" s="55">
        <f>IF(AS39&gt;=16,DATEDIF(BO39,BR39,"ym")+1,DATEDIF(BO39,BR39,"ym"))</f>
        <v>0</v>
      </c>
      <c r="AS39" s="56">
        <f>DATEDIF(BO39,BR39,"md")</f>
        <v>14</v>
      </c>
      <c r="AT39" s="40" t="e">
        <f>IF(AX39&gt;=12,DATEDIF(BO39,BS39,"y")+1,DATEDIF(BO39,BS39,"y"))</f>
        <v>#NUM!</v>
      </c>
      <c r="AU39" s="40" t="e">
        <f>IF(AX39&gt;=12,AX39-12,AX39)</f>
        <v>#NUM!</v>
      </c>
      <c r="AV39" s="41" t="e">
        <f>IF(AY39&lt;=15,"半",0)</f>
        <v>#NUM!</v>
      </c>
      <c r="AW39" s="54" t="e">
        <f>DATEDIF(BO39,BS39,"y")</f>
        <v>#NUM!</v>
      </c>
      <c r="AX39" s="55" t="e">
        <f>IF(AY39&gt;=16,DATEDIF(BO39,BS39,"ym")+1,DATEDIF(BO39,BS39,"ym"))</f>
        <v>#NUM!</v>
      </c>
      <c r="AY39" s="56" t="e">
        <f>DATEDIF(BO39,BS39,"md")</f>
        <v>#NUM!</v>
      </c>
      <c r="AZ39" s="40" t="e">
        <f>IF(BD39&gt;=12,DATEDIF(BP39,BR39,"y")+1,DATEDIF(BP39,BR39,"y"))</f>
        <v>#NUM!</v>
      </c>
      <c r="BA39" s="40" t="e">
        <f>IF(BD39&gt;=12,BD39-12,BD39)</f>
        <v>#NUM!</v>
      </c>
      <c r="BB39" s="41" t="e">
        <f>IF(BE39&lt;=15,"半",0)</f>
        <v>#NUM!</v>
      </c>
      <c r="BC39" s="54" t="e">
        <f>DATEDIF(BP39,BR39,"y")</f>
        <v>#NUM!</v>
      </c>
      <c r="BD39" s="55" t="e">
        <f>IF(BE39&gt;=16,DATEDIF(BP39,BR39,"ym")+1,DATEDIF(BP39,BR39,"ym"))</f>
        <v>#NUM!</v>
      </c>
      <c r="BE39" s="55" t="e">
        <f>DATEDIF(BP39,BR39,"md")</f>
        <v>#NUM!</v>
      </c>
      <c r="BF39" s="40" t="e">
        <f>IF(BJ39&gt;=12,DATEDIF(BP39,BS39,"y")+1,DATEDIF(BP39,BS39,"y"))</f>
        <v>#NUM!</v>
      </c>
      <c r="BG39" s="40" t="e">
        <f>IF(BJ39&gt;=12,BJ39-12,BJ39)</f>
        <v>#NUM!</v>
      </c>
      <c r="BH39" s="41" t="e">
        <f>IF(BK39&lt;=15,"半",0)</f>
        <v>#NUM!</v>
      </c>
      <c r="BI39" s="54" t="e">
        <f>DATEDIF(BP39,BS39,"y")</f>
        <v>#NUM!</v>
      </c>
      <c r="BJ39" s="55" t="e">
        <f>IF(BK39&gt;=16,DATEDIF(BP39,BS39,"ym")+1,DATEDIF(BP39,BS39,"ym"))</f>
        <v>#NUM!</v>
      </c>
      <c r="BK39" s="56" t="e">
        <f>DATEDIF(BP39,BS39,"md")</f>
        <v>#NUM!</v>
      </c>
      <c r="BL39" s="38"/>
      <c r="BM39" s="45">
        <f>IF(J40="現在",$AK$6,J40)</f>
        <v>0</v>
      </c>
      <c r="BN39" s="38">
        <v>0</v>
      </c>
      <c r="BO39" s="47">
        <f>IF(DAY(J39)&lt;=15,J39-DAY(J39)+1,J39-DAY(J39)+16)</f>
        <v>1</v>
      </c>
      <c r="BP39" s="47">
        <f>IF(DAY(BO39)=1,BO39+15,BY39)</f>
        <v>16</v>
      </c>
      <c r="BQ39" s="48"/>
      <c r="BR39" s="116">
        <f>IF(CH39&gt;=16,CF39,IF(J40="現在",$AK$6-CH39+15,J40-CH39+15))</f>
        <v>15</v>
      </c>
      <c r="BS39" s="49">
        <f>IF(DAY(BR39)=15,BR39-DAY(BR39),BR39-DAY(BR39)+15)</f>
        <v>0</v>
      </c>
      <c r="BT39" s="48"/>
      <c r="BU39" s="48"/>
      <c r="BV39" s="46">
        <f>YEAR(J39)</f>
        <v>1900</v>
      </c>
      <c r="BW39" s="50">
        <f>MONTH(J39)+1</f>
        <v>2</v>
      </c>
      <c r="BX39" s="51" t="str">
        <f>CONCATENATE(BV39,"/",BW39,"/",1)</f>
        <v>1900/2/1</v>
      </c>
      <c r="BY39" s="51">
        <f>BX39+1-1</f>
        <v>32</v>
      </c>
      <c r="BZ39" s="51">
        <f>BX39-1</f>
        <v>31</v>
      </c>
      <c r="CA39" s="46">
        <f>DAY(BZ39)</f>
        <v>31</v>
      </c>
      <c r="CB39" s="46">
        <f>DAY(J39)</f>
        <v>0</v>
      </c>
      <c r="CC39" s="46">
        <f>YEAR(BM39)</f>
        <v>1900</v>
      </c>
      <c r="CD39" s="50">
        <f>IF(MONTH(BM39)=12,MONTH(BM39)-12+1,MONTH(BM39)+1)</f>
        <v>2</v>
      </c>
      <c r="CE39" s="51" t="str">
        <f>IF(CD39=1,CONCATENATE(CC39+1,"/",CD39,"/",1),CONCATENATE(CC39,"/",CD39,"/",1))</f>
        <v>1900/2/1</v>
      </c>
      <c r="CF39" s="51">
        <f>CE39-1</f>
        <v>31</v>
      </c>
      <c r="CG39" s="46">
        <f>DAY(CF39)</f>
        <v>31</v>
      </c>
      <c r="CH39" s="46">
        <f>DAY(BM39)</f>
        <v>0</v>
      </c>
    </row>
    <row r="40" spans="1:84" ht="12.75" customHeight="1">
      <c r="A40" s="290"/>
      <c r="B40" s="553"/>
      <c r="C40" s="554"/>
      <c r="D40" s="554"/>
      <c r="E40" s="554"/>
      <c r="F40" s="554"/>
      <c r="G40" s="555"/>
      <c r="H40" s="2" t="s">
        <v>21</v>
      </c>
      <c r="I40" s="2"/>
      <c r="J40" s="549"/>
      <c r="K40" s="550"/>
      <c r="L40" s="264"/>
      <c r="M40" s="251"/>
      <c r="N40" s="253"/>
      <c r="O40" s="289"/>
      <c r="P40" s="251"/>
      <c r="Q40" s="300"/>
      <c r="R40" s="105"/>
      <c r="S40" s="264"/>
      <c r="T40" s="251"/>
      <c r="U40" s="253"/>
      <c r="V40" s="152"/>
      <c r="Z40" s="46"/>
      <c r="AA40" s="46"/>
      <c r="AB40" s="46"/>
      <c r="AC40" s="120"/>
      <c r="AF40" s="294"/>
      <c r="AG40" s="296"/>
      <c r="AH40" s="284"/>
      <c r="AI40" s="284"/>
      <c r="AJ40" s="559"/>
      <c r="AK40" s="165"/>
      <c r="AL40"/>
      <c r="AM40"/>
      <c r="AN40" s="40"/>
      <c r="AO40" s="40"/>
      <c r="AP40" s="41"/>
      <c r="AQ40" s="37"/>
      <c r="AR40" s="38"/>
      <c r="AS40" s="39"/>
      <c r="AT40" s="40"/>
      <c r="AU40" s="40"/>
      <c r="AV40" s="41"/>
      <c r="AW40" s="37"/>
      <c r="AX40" s="38"/>
      <c r="AY40" s="39"/>
      <c r="AZ40" s="40"/>
      <c r="BA40" s="40"/>
      <c r="BB40" s="41"/>
      <c r="BC40" s="37"/>
      <c r="BD40" s="38"/>
      <c r="BE40" s="38"/>
      <c r="BF40" s="40"/>
      <c r="BG40" s="40"/>
      <c r="BH40" s="41"/>
      <c r="BI40" s="37"/>
      <c r="BJ40" s="38"/>
      <c r="BK40" s="39"/>
      <c r="BL40" s="38"/>
      <c r="BM40" s="45"/>
      <c r="BN40" s="38"/>
      <c r="BO40" s="47"/>
      <c r="BP40" s="47"/>
      <c r="BQ40" s="48"/>
      <c r="BR40" s="49"/>
      <c r="BS40" s="49"/>
      <c r="BT40" s="48"/>
      <c r="BU40" s="48"/>
      <c r="BW40" s="50"/>
      <c r="BX40" s="51"/>
      <c r="BY40" s="51"/>
      <c r="BZ40" s="51"/>
      <c r="CD40" s="50"/>
      <c r="CE40" s="51"/>
      <c r="CF40" s="51"/>
    </row>
    <row r="41" spans="1:86" ht="12.75" customHeight="1">
      <c r="A41" s="265"/>
      <c r="B41" s="267" t="s">
        <v>53</v>
      </c>
      <c r="C41" s="551"/>
      <c r="D41" s="551"/>
      <c r="E41" s="551"/>
      <c r="F41" s="551"/>
      <c r="G41" s="552"/>
      <c r="H41" s="1" t="s">
        <v>20</v>
      </c>
      <c r="I41" s="7"/>
      <c r="J41" s="556"/>
      <c r="K41" s="557"/>
      <c r="L41" s="263">
        <f>IF($J41&lt;&gt;"",IF($AJ41="0-",AT41,IF($AJ41="+0",AZ41,IF($AJ41="+-",BF41,AN41))),"")</f>
      </c>
      <c r="M41" s="250">
        <f>IF($J41&lt;&gt;"",IF($AJ41="0-",AU41,IF($AJ41="+0",BA41,IF($AJ41="+-",BG41,AO41))),"")</f>
      </c>
      <c r="N41" s="252">
        <f>IF($J41&lt;&gt;"",IF($AJ41="0-",AV41,IF($AJ41="+0",BB41,IF($AJ41="+-",BH41,AP41))),"")</f>
      </c>
      <c r="O41" s="288">
        <f>IF($R42="","",ROUNDDOWN($AH41/12,0))</f>
      </c>
      <c r="P41" s="250">
        <f>IF($R42="","",ROUNDDOWN(MOD($AH41,12),0))</f>
      </c>
      <c r="Q41" s="299">
        <f>IF($R42="","",IF((MOD($AH41,12)-$P41)&gt;=0.5,"半",0))</f>
      </c>
      <c r="R41" s="104"/>
      <c r="S41" s="263">
        <f>IF($R42="","",ROUNDDOWN($AH41*($R41/$R42)/12,0))</f>
      </c>
      <c r="T41" s="250">
        <f>IF($R42="","",ROUNDDOWN(MOD($AH41*($R41/$R42),12),0))</f>
      </c>
      <c r="U41" s="252">
        <f>IF(R42="","",IF((MOD($AH41*($R41/$R42),12)-$T41)&gt;=0.5,"半",0))</f>
      </c>
      <c r="V41" s="152" t="s">
        <v>110</v>
      </c>
      <c r="Z41" s="46"/>
      <c r="AA41" s="46"/>
      <c r="AB41" s="46"/>
      <c r="AC41" s="120"/>
      <c r="AF41" s="294"/>
      <c r="AG41" s="296"/>
      <c r="AH41" s="284">
        <f>IF(OR($AF41&lt;&gt;$AF43,$AF43=""),SUMIF($AF$13:$AF$61,$AF41,$AI$13:$AI$61),"")</f>
        <v>0</v>
      </c>
      <c r="AI41" s="284" t="e">
        <f>L41*12+M41+COUNTIF(N41:N41,"半")*0.5</f>
        <v>#VALUE!</v>
      </c>
      <c r="AJ41" s="558"/>
      <c r="AK41" s="291">
        <f>IF(AJ41&lt;&gt;"",VLOOKUP(AJ41,$AL$13:$AM$16,2),"")</f>
      </c>
      <c r="AL41"/>
      <c r="AM41"/>
      <c r="AN41" s="40">
        <f>IF(AR41&gt;=12,DATEDIF(BO41,BR41,"y")+1,DATEDIF(BO41,BR41,"y"))</f>
        <v>0</v>
      </c>
      <c r="AO41" s="40">
        <f>IF(AR41&gt;=12,AR41-12,AR41)</f>
        <v>0</v>
      </c>
      <c r="AP41" s="41" t="str">
        <f>IF(AS41&lt;=15,"半",0)</f>
        <v>半</v>
      </c>
      <c r="AQ41" s="37">
        <f>DATEDIF(BO41,BR41,"y")</f>
        <v>0</v>
      </c>
      <c r="AR41" s="38">
        <f>IF(AS41&gt;=16,DATEDIF(BO41,BR41,"ym")+1,DATEDIF(BO41,BR41,"ym"))</f>
        <v>0</v>
      </c>
      <c r="AS41" s="39">
        <f>DATEDIF(BO41,BR41,"md")</f>
        <v>14</v>
      </c>
      <c r="AT41" s="40" t="e">
        <f>IF(AX41&gt;=12,DATEDIF(BO41,BS41,"y")+1,DATEDIF(BO41,BS41,"y"))</f>
        <v>#NUM!</v>
      </c>
      <c r="AU41" s="40" t="e">
        <f>IF(AX41&gt;=12,AX41-12,AX41)</f>
        <v>#NUM!</v>
      </c>
      <c r="AV41" s="41" t="e">
        <f>IF(AY41&lt;=15,"半",0)</f>
        <v>#NUM!</v>
      </c>
      <c r="AW41" s="37" t="e">
        <f>DATEDIF(BO41,BS41,"y")</f>
        <v>#NUM!</v>
      </c>
      <c r="AX41" s="38" t="e">
        <f>IF(AY41&gt;=16,DATEDIF(BO41,BS41,"ym")+1,DATEDIF(BO41,BS41,"ym"))</f>
        <v>#NUM!</v>
      </c>
      <c r="AY41" s="39" t="e">
        <f>DATEDIF(BO41,BS41,"md")</f>
        <v>#NUM!</v>
      </c>
      <c r="AZ41" s="40" t="e">
        <f>IF(BD41&gt;=12,DATEDIF(BP41,BR41,"y")+1,DATEDIF(BP41,BR41,"y"))</f>
        <v>#NUM!</v>
      </c>
      <c r="BA41" s="40" t="e">
        <f>IF(BD41&gt;=12,BD41-12,BD41)</f>
        <v>#NUM!</v>
      </c>
      <c r="BB41" s="41" t="e">
        <f>IF(BE41&lt;=15,"半",0)</f>
        <v>#NUM!</v>
      </c>
      <c r="BC41" s="37" t="e">
        <f>DATEDIF(BP41,BR41,"y")</f>
        <v>#NUM!</v>
      </c>
      <c r="BD41" s="38" t="e">
        <f>IF(BE41&gt;=16,DATEDIF(BP41,BR41,"ym")+1,DATEDIF(BP41,BR41,"ym"))</f>
        <v>#NUM!</v>
      </c>
      <c r="BE41" s="38" t="e">
        <f>DATEDIF(BP41,BR41,"md")</f>
        <v>#NUM!</v>
      </c>
      <c r="BF41" s="40" t="e">
        <f>IF(BJ41&gt;=12,DATEDIF(BP41,BS41,"y")+1,DATEDIF(BP41,BS41,"y"))</f>
        <v>#NUM!</v>
      </c>
      <c r="BG41" s="40" t="e">
        <f>IF(BJ41&gt;=12,BJ41-12,BJ41)</f>
        <v>#NUM!</v>
      </c>
      <c r="BH41" s="41" t="e">
        <f>IF(BK41&lt;=15,"半",0)</f>
        <v>#NUM!</v>
      </c>
      <c r="BI41" s="37" t="e">
        <f>DATEDIF(BP41,BS41,"y")</f>
        <v>#NUM!</v>
      </c>
      <c r="BJ41" s="38" t="e">
        <f>IF(BK41&gt;=16,DATEDIF(BP41,BS41,"ym")+1,DATEDIF(BP41,BS41,"ym"))</f>
        <v>#NUM!</v>
      </c>
      <c r="BK41" s="39" t="e">
        <f>DATEDIF(BP41,BS41,"md")</f>
        <v>#NUM!</v>
      </c>
      <c r="BL41" s="38"/>
      <c r="BM41" s="45">
        <f>IF(J42="現在",$AK$6,J42)</f>
        <v>0</v>
      </c>
      <c r="BN41" s="38">
        <v>1</v>
      </c>
      <c r="BO41" s="47">
        <f>IF(DAY(J41)&lt;=15,J41-DAY(J41)+1,J41-DAY(J41)+16)</f>
        <v>1</v>
      </c>
      <c r="BP41" s="47">
        <f>IF(DAY(BO41)=1,BO41+15,BY41)</f>
        <v>16</v>
      </c>
      <c r="BQ41" s="48"/>
      <c r="BR41" s="116">
        <f>IF(CH41&gt;=16,CF41,IF(J42="現在",$AK$6-CH41+15,J42-CH41+15))</f>
        <v>15</v>
      </c>
      <c r="BS41" s="49">
        <f>IF(DAY(BR41)=15,BR41-DAY(BR41),BR41-DAY(BR41)+15)</f>
        <v>0</v>
      </c>
      <c r="BT41" s="48"/>
      <c r="BU41" s="48"/>
      <c r="BV41" s="46">
        <f>YEAR(J41)</f>
        <v>1900</v>
      </c>
      <c r="BW41" s="50">
        <f>MONTH(J41)+1</f>
        <v>2</v>
      </c>
      <c r="BX41" s="51" t="str">
        <f>CONCATENATE(BV41,"/",BW41,"/",1)</f>
        <v>1900/2/1</v>
      </c>
      <c r="BY41" s="51">
        <f>BX41+1-1</f>
        <v>32</v>
      </c>
      <c r="BZ41" s="51">
        <f>BX41-1</f>
        <v>31</v>
      </c>
      <c r="CA41" s="46">
        <f>DAY(BZ41)</f>
        <v>31</v>
      </c>
      <c r="CB41" s="46">
        <f>DAY(J41)</f>
        <v>0</v>
      </c>
      <c r="CC41" s="46">
        <f>YEAR(BM41)</f>
        <v>1900</v>
      </c>
      <c r="CD41" s="50">
        <f>IF(MONTH(BM41)=12,MONTH(BM41)-12+1,MONTH(BM41)+1)</f>
        <v>2</v>
      </c>
      <c r="CE41" s="51" t="str">
        <f>IF(CD41=1,CONCATENATE(CC41+1,"/",CD41,"/",1),CONCATENATE(CC41,"/",CD41,"/",1))</f>
        <v>1900/2/1</v>
      </c>
      <c r="CF41" s="51">
        <f>CE41-1</f>
        <v>31</v>
      </c>
      <c r="CG41" s="46">
        <f>DAY(CF41)</f>
        <v>31</v>
      </c>
      <c r="CH41" s="46">
        <f>DAY(BM41)</f>
        <v>0</v>
      </c>
    </row>
    <row r="42" spans="1:84" ht="12.75" customHeight="1">
      <c r="A42" s="290"/>
      <c r="B42" s="553"/>
      <c r="C42" s="554"/>
      <c r="D42" s="554"/>
      <c r="E42" s="554"/>
      <c r="F42" s="554"/>
      <c r="G42" s="555"/>
      <c r="H42" s="2" t="s">
        <v>21</v>
      </c>
      <c r="I42" s="2"/>
      <c r="J42" s="549"/>
      <c r="K42" s="550"/>
      <c r="L42" s="264"/>
      <c r="M42" s="251"/>
      <c r="N42" s="253"/>
      <c r="O42" s="289"/>
      <c r="P42" s="251"/>
      <c r="Q42" s="300"/>
      <c r="R42" s="105"/>
      <c r="S42" s="264"/>
      <c r="T42" s="251"/>
      <c r="U42" s="253"/>
      <c r="V42" s="152"/>
      <c r="Z42" s="46"/>
      <c r="AA42" s="46"/>
      <c r="AB42" s="46"/>
      <c r="AC42" s="120"/>
      <c r="AF42" s="294"/>
      <c r="AG42" s="296"/>
      <c r="AH42" s="284"/>
      <c r="AI42" s="284"/>
      <c r="AJ42" s="559"/>
      <c r="AK42" s="165"/>
      <c r="AL42"/>
      <c r="AM42"/>
      <c r="AN42" s="40"/>
      <c r="AO42" s="40"/>
      <c r="AP42" s="41"/>
      <c r="AQ42" s="37"/>
      <c r="AR42" s="38"/>
      <c r="AS42" s="39"/>
      <c r="AT42" s="40"/>
      <c r="AU42" s="40"/>
      <c r="AV42" s="41"/>
      <c r="AW42" s="37"/>
      <c r="AX42" s="38"/>
      <c r="AY42" s="39"/>
      <c r="AZ42" s="40"/>
      <c r="BA42" s="40"/>
      <c r="BB42" s="41"/>
      <c r="BC42" s="37"/>
      <c r="BD42" s="38"/>
      <c r="BE42" s="38"/>
      <c r="BF42" s="40"/>
      <c r="BG42" s="40"/>
      <c r="BH42" s="41"/>
      <c r="BI42" s="37"/>
      <c r="BJ42" s="38"/>
      <c r="BK42" s="39"/>
      <c r="BL42" s="38"/>
      <c r="BM42" s="45"/>
      <c r="BN42" s="38"/>
      <c r="BO42" s="47"/>
      <c r="BP42" s="47"/>
      <c r="BQ42" s="48"/>
      <c r="BR42" s="49"/>
      <c r="BS42" s="49"/>
      <c r="BT42" s="48"/>
      <c r="BU42" s="48"/>
      <c r="BW42" s="50"/>
      <c r="BX42" s="51"/>
      <c r="BY42" s="51"/>
      <c r="BZ42" s="51"/>
      <c r="CD42" s="50"/>
      <c r="CE42" s="51"/>
      <c r="CF42" s="51"/>
    </row>
    <row r="43" spans="1:86" ht="12.75" customHeight="1">
      <c r="A43" s="265"/>
      <c r="B43" s="267" t="s">
        <v>53</v>
      </c>
      <c r="C43" s="551"/>
      <c r="D43" s="551"/>
      <c r="E43" s="551"/>
      <c r="F43" s="551"/>
      <c r="G43" s="552"/>
      <c r="H43" s="1" t="s">
        <v>20</v>
      </c>
      <c r="I43" s="7"/>
      <c r="J43" s="556"/>
      <c r="K43" s="557"/>
      <c r="L43" s="263">
        <f>IF($J43&lt;&gt;"",IF($AJ43="0-",AT43,IF($AJ43="+0",AZ43,IF($AJ43="+-",BF43,AN43))),"")</f>
      </c>
      <c r="M43" s="250">
        <f>IF($J43&lt;&gt;"",IF($AJ43="0-",AU43,IF($AJ43="+0",BA43,IF($AJ43="+-",BG43,AO43))),"")</f>
      </c>
      <c r="N43" s="252">
        <f>IF($J43&lt;&gt;"",IF($AJ43="0-",AV43,IF($AJ43="+0",BB43,IF($AJ43="+-",BH43,AP43))),"")</f>
      </c>
      <c r="O43" s="288">
        <f>IF($R44="","",ROUNDDOWN($AH43/12,0))</f>
      </c>
      <c r="P43" s="250">
        <f>IF($R44="","",ROUNDDOWN(MOD($AH43,12),0))</f>
      </c>
      <c r="Q43" s="299">
        <f>IF($R44="","",IF((MOD($AH43,12)-$P43)&gt;=0.5,"半",0))</f>
      </c>
      <c r="R43" s="104"/>
      <c r="S43" s="263">
        <f>IF($R44="","",ROUNDDOWN($AH43*($R43/$R44)/12,0))</f>
      </c>
      <c r="T43" s="250">
        <f>IF($R44="","",ROUNDDOWN(MOD($AH43*($R43/$R44),12),0))</f>
      </c>
      <c r="U43" s="252">
        <f>IF(R44="","",IF((MOD($AH43*($R43/$R44),12)-$T43)&gt;=0.5,"半",0))</f>
      </c>
      <c r="V43" s="152" t="s">
        <v>110</v>
      </c>
      <c r="Z43" s="46"/>
      <c r="AA43" s="46"/>
      <c r="AB43" s="46"/>
      <c r="AC43" s="120"/>
      <c r="AF43" s="294"/>
      <c r="AG43" s="296"/>
      <c r="AH43" s="284">
        <f>IF(OR($AF43&lt;&gt;$AF45,$AF45=""),SUMIF($AF$13:$AF$61,$AF43,$AI$13:$AI$61),"")</f>
        <v>0</v>
      </c>
      <c r="AI43" s="284" t="e">
        <f>L43*12+M43+COUNTIF(N43:N43,"半")*0.5</f>
        <v>#VALUE!</v>
      </c>
      <c r="AJ43" s="558"/>
      <c r="AK43" s="291">
        <f>IF(AJ43&lt;&gt;"",VLOOKUP(AJ43,$AL$13:$AM$16,2),"")</f>
      </c>
      <c r="AL43"/>
      <c r="AM43"/>
      <c r="AN43" s="40">
        <f>IF(AR43&gt;=12,DATEDIF(BO43,BR43,"y")+1,DATEDIF(BO43,BR43,"y"))</f>
        <v>0</v>
      </c>
      <c r="AO43" s="40">
        <f>IF(AR43&gt;=12,AR43-12,AR43)</f>
        <v>0</v>
      </c>
      <c r="AP43" s="41" t="str">
        <f>IF(AS43&lt;=15,"半",0)</f>
        <v>半</v>
      </c>
      <c r="AQ43" s="37">
        <f>DATEDIF(BO43,BR43,"y")</f>
        <v>0</v>
      </c>
      <c r="AR43" s="38">
        <f>IF(AS43&gt;=16,DATEDIF(BO43,BR43,"ym")+1,DATEDIF(BO43,BR43,"ym"))</f>
        <v>0</v>
      </c>
      <c r="AS43" s="39">
        <f>DATEDIF(BO43,BR43,"md")</f>
        <v>14</v>
      </c>
      <c r="AT43" s="40" t="e">
        <f>IF(AX43&gt;=12,DATEDIF(BO43,BS43,"y")+1,DATEDIF(BO43,BS43,"y"))</f>
        <v>#NUM!</v>
      </c>
      <c r="AU43" s="40" t="e">
        <f>IF(AX43&gt;=12,AX43-12,AX43)</f>
        <v>#NUM!</v>
      </c>
      <c r="AV43" s="41" t="e">
        <f>IF(AY43&lt;=15,"半",0)</f>
        <v>#NUM!</v>
      </c>
      <c r="AW43" s="37" t="e">
        <f>DATEDIF(BO43,BS43,"y")</f>
        <v>#NUM!</v>
      </c>
      <c r="AX43" s="38" t="e">
        <f>IF(AY43&gt;=16,DATEDIF(BO43,BS43,"ym")+1,DATEDIF(BO43,BS43,"ym"))</f>
        <v>#NUM!</v>
      </c>
      <c r="AY43" s="39" t="e">
        <f>DATEDIF(BO43,BS43,"md")</f>
        <v>#NUM!</v>
      </c>
      <c r="AZ43" s="40" t="e">
        <f>IF(BD43&gt;=12,DATEDIF(BP43,BR43,"y")+1,DATEDIF(BP43,BR43,"y"))</f>
        <v>#NUM!</v>
      </c>
      <c r="BA43" s="40" t="e">
        <f>IF(BD43&gt;=12,BD43-12,BD43)</f>
        <v>#NUM!</v>
      </c>
      <c r="BB43" s="41" t="e">
        <f>IF(BE43&lt;=15,"半",0)</f>
        <v>#NUM!</v>
      </c>
      <c r="BC43" s="37" t="e">
        <f>DATEDIF(BP43,BR43,"y")</f>
        <v>#NUM!</v>
      </c>
      <c r="BD43" s="38" t="e">
        <f>IF(BE43&gt;=16,DATEDIF(BP43,BR43,"ym")+1,DATEDIF(BP43,BR43,"ym"))</f>
        <v>#NUM!</v>
      </c>
      <c r="BE43" s="38" t="e">
        <f>DATEDIF(BP43,BR43,"md")</f>
        <v>#NUM!</v>
      </c>
      <c r="BF43" s="40" t="e">
        <f>IF(BJ43&gt;=12,DATEDIF(BP43,BS43,"y")+1,DATEDIF(BP43,BS43,"y"))</f>
        <v>#NUM!</v>
      </c>
      <c r="BG43" s="40" t="e">
        <f>IF(BJ43&gt;=12,BJ43-12,BJ43)</f>
        <v>#NUM!</v>
      </c>
      <c r="BH43" s="41" t="e">
        <f>IF(BK43&lt;=15,"半",0)</f>
        <v>#NUM!</v>
      </c>
      <c r="BI43" s="37" t="e">
        <f>DATEDIF(BP43,BS43,"y")</f>
        <v>#NUM!</v>
      </c>
      <c r="BJ43" s="38" t="e">
        <f>IF(BK43&gt;=16,DATEDIF(BP43,BS43,"ym")+1,DATEDIF(BP43,BS43,"ym"))</f>
        <v>#NUM!</v>
      </c>
      <c r="BK43" s="39" t="e">
        <f>DATEDIF(BP43,BS43,"md")</f>
        <v>#NUM!</v>
      </c>
      <c r="BL43" s="38"/>
      <c r="BM43" s="45">
        <f>IF(J44="現在",$AK$6,J44)</f>
        <v>0</v>
      </c>
      <c r="BN43" s="38">
        <v>2</v>
      </c>
      <c r="BO43" s="47">
        <f>IF(DAY(J43)&lt;=15,J43-DAY(J43)+1,J43-DAY(J43)+16)</f>
        <v>1</v>
      </c>
      <c r="BP43" s="47">
        <f>IF(DAY(BO43)=1,BO43+15,BY43)</f>
        <v>16</v>
      </c>
      <c r="BQ43" s="48"/>
      <c r="BR43" s="116">
        <f>IF(CH43&gt;=16,CF43,IF(J44="現在",$AK$6-CH43+15,J44-CH43+15))</f>
        <v>15</v>
      </c>
      <c r="BS43" s="49">
        <f>IF(DAY(BR43)=15,BR43-DAY(BR43),BR43-DAY(BR43)+15)</f>
        <v>0</v>
      </c>
      <c r="BT43" s="48"/>
      <c r="BU43" s="48"/>
      <c r="BV43" s="46">
        <f>YEAR(J43)</f>
        <v>1900</v>
      </c>
      <c r="BW43" s="50">
        <f>MONTH(J43)+1</f>
        <v>2</v>
      </c>
      <c r="BX43" s="51" t="str">
        <f>CONCATENATE(BV43,"/",BW43,"/",1)</f>
        <v>1900/2/1</v>
      </c>
      <c r="BY43" s="51">
        <f>BX43+1-1</f>
        <v>32</v>
      </c>
      <c r="BZ43" s="51">
        <f>BX43-1</f>
        <v>31</v>
      </c>
      <c r="CA43" s="46">
        <f>DAY(BZ43)</f>
        <v>31</v>
      </c>
      <c r="CB43" s="46">
        <f>DAY(J43)</f>
        <v>0</v>
      </c>
      <c r="CC43" s="46">
        <f>YEAR(BM43)</f>
        <v>1900</v>
      </c>
      <c r="CD43" s="50">
        <f>IF(MONTH(BM43)=12,MONTH(BM43)-12+1,MONTH(BM43)+1)</f>
        <v>2</v>
      </c>
      <c r="CE43" s="51" t="str">
        <f>IF(CD43=1,CONCATENATE(CC43+1,"/",CD43,"/",1),CONCATENATE(CC43,"/",CD43,"/",1))</f>
        <v>1900/2/1</v>
      </c>
      <c r="CF43" s="51">
        <f>CE43-1</f>
        <v>31</v>
      </c>
      <c r="CG43" s="46">
        <f>DAY(CF43)</f>
        <v>31</v>
      </c>
      <c r="CH43" s="46">
        <f>DAY(BM43)</f>
        <v>0</v>
      </c>
    </row>
    <row r="44" spans="1:84" ht="12.75" customHeight="1">
      <c r="A44" s="290"/>
      <c r="B44" s="553"/>
      <c r="C44" s="554"/>
      <c r="D44" s="554"/>
      <c r="E44" s="554"/>
      <c r="F44" s="554"/>
      <c r="G44" s="555"/>
      <c r="H44" s="2" t="s">
        <v>21</v>
      </c>
      <c r="I44" s="2"/>
      <c r="J44" s="549"/>
      <c r="K44" s="550"/>
      <c r="L44" s="264"/>
      <c r="M44" s="251"/>
      <c r="N44" s="253"/>
      <c r="O44" s="289"/>
      <c r="P44" s="251"/>
      <c r="Q44" s="300"/>
      <c r="R44" s="105"/>
      <c r="S44" s="264"/>
      <c r="T44" s="251"/>
      <c r="U44" s="253"/>
      <c r="V44" s="152"/>
      <c r="Z44" s="46"/>
      <c r="AA44" s="46"/>
      <c r="AB44" s="46"/>
      <c r="AC44" s="120"/>
      <c r="AF44" s="294"/>
      <c r="AG44" s="296"/>
      <c r="AH44" s="284"/>
      <c r="AI44" s="284"/>
      <c r="AJ44" s="559"/>
      <c r="AK44" s="165"/>
      <c r="AL44"/>
      <c r="AM44"/>
      <c r="AN44" s="59"/>
      <c r="AO44" s="59"/>
      <c r="AP44" s="60"/>
      <c r="AQ44" s="37"/>
      <c r="AR44" s="38"/>
      <c r="AS44" s="39"/>
      <c r="AT44" s="59"/>
      <c r="AU44" s="59"/>
      <c r="AV44" s="60"/>
      <c r="AW44" s="37"/>
      <c r="AX44" s="38"/>
      <c r="AY44" s="39"/>
      <c r="AZ44" s="59"/>
      <c r="BA44" s="59"/>
      <c r="BB44" s="60"/>
      <c r="BC44" s="37"/>
      <c r="BD44" s="38"/>
      <c r="BE44" s="38"/>
      <c r="BF44" s="59"/>
      <c r="BG44" s="59"/>
      <c r="BH44" s="60"/>
      <c r="BI44" s="37"/>
      <c r="BJ44" s="38"/>
      <c r="BK44" s="39"/>
      <c r="BL44" s="38"/>
      <c r="BM44" s="45"/>
      <c r="BN44" s="38"/>
      <c r="BO44" s="47"/>
      <c r="BP44" s="47"/>
      <c r="BQ44" s="48"/>
      <c r="BR44" s="49"/>
      <c r="BS44" s="49"/>
      <c r="BT44" s="48"/>
      <c r="BU44" s="48"/>
      <c r="BW44" s="50"/>
      <c r="BX44" s="51"/>
      <c r="BY44" s="51"/>
      <c r="BZ44" s="51"/>
      <c r="CD44" s="50"/>
      <c r="CE44" s="51"/>
      <c r="CF44" s="51"/>
    </row>
    <row r="45" spans="1:86" ht="12.75" customHeight="1">
      <c r="A45" s="265"/>
      <c r="B45" s="267" t="s">
        <v>53</v>
      </c>
      <c r="C45" s="551"/>
      <c r="D45" s="551"/>
      <c r="E45" s="551"/>
      <c r="F45" s="551"/>
      <c r="G45" s="552"/>
      <c r="H45" s="1" t="s">
        <v>20</v>
      </c>
      <c r="I45" s="7"/>
      <c r="J45" s="556"/>
      <c r="K45" s="557"/>
      <c r="L45" s="263">
        <f>IF($J45&lt;&gt;"",IF($AJ45="0-",AT45,IF($AJ45="+0",AZ45,IF($AJ45="+-",BF45,AN45))),"")</f>
      </c>
      <c r="M45" s="250">
        <f>IF($J45&lt;&gt;"",IF($AJ45="0-",AU45,IF($AJ45="+0",BA45,IF($AJ45="+-",BG45,AO45))),"")</f>
      </c>
      <c r="N45" s="252">
        <f>IF($J45&lt;&gt;"",IF($AJ45="0-",AV45,IF($AJ45="+0",BB45,IF($AJ45="+-",BH45,AP45))),"")</f>
      </c>
      <c r="O45" s="288">
        <f>IF($R46="","",ROUNDDOWN($AH45/12,0))</f>
      </c>
      <c r="P45" s="250">
        <f>IF($R46="","",ROUNDDOWN(MOD($AH45,12),0))</f>
      </c>
      <c r="Q45" s="299">
        <f>IF($R46="","",IF((MOD($AH45,12)-$P45)&gt;=0.5,"半",0))</f>
      </c>
      <c r="R45" s="104"/>
      <c r="S45" s="263">
        <f>IF($R46="","",ROUNDDOWN($AH45*($R45/$R46)/12,0))</f>
      </c>
      <c r="T45" s="250">
        <f>IF($R46="","",ROUNDDOWN(MOD($AH45*($R45/$R46),12),0))</f>
      </c>
      <c r="U45" s="252">
        <f>IF(R46="","",IF((MOD($AH45*($R45/$R46),12)-$T45)&gt;=0.5,"半",0))</f>
      </c>
      <c r="V45" s="152" t="s">
        <v>110</v>
      </c>
      <c r="Z45" s="46"/>
      <c r="AA45" s="46"/>
      <c r="AB45" s="46"/>
      <c r="AC45" s="120"/>
      <c r="AF45" s="294"/>
      <c r="AG45" s="296"/>
      <c r="AH45" s="284">
        <f>IF(OR($AF45&lt;&gt;$AF47,$AF47=""),SUMIF($AF$13:$AF$61,$AF45,$AI$13:$AI$61),"")</f>
        <v>0</v>
      </c>
      <c r="AI45" s="284" t="e">
        <f>L45*12+M45+COUNTIF(N45:N45,"半")*0.5</f>
        <v>#VALUE!</v>
      </c>
      <c r="AJ45" s="558"/>
      <c r="AK45" s="291">
        <f>IF(AJ45&lt;&gt;"",VLOOKUP(AJ45,$AL$13:$AM$16,2),"")</f>
      </c>
      <c r="AL45"/>
      <c r="AM45"/>
      <c r="AN45" s="40">
        <f>IF(AR45&gt;=12,DATEDIF(BO45,BR45,"y")+1,DATEDIF(BO45,BR45,"y"))</f>
        <v>0</v>
      </c>
      <c r="AO45" s="40">
        <f>IF(AR45&gt;=12,AR45-12,AR45)</f>
        <v>0</v>
      </c>
      <c r="AP45" s="41" t="str">
        <f>IF(AS45&lt;=15,"半",0)</f>
        <v>半</v>
      </c>
      <c r="AQ45" s="37">
        <f>DATEDIF(BO45,BR45,"y")</f>
        <v>0</v>
      </c>
      <c r="AR45" s="38">
        <f>IF(AS45&gt;=16,DATEDIF(BO45,BR45,"ym")+1,DATEDIF(BO45,BR45,"ym"))</f>
        <v>0</v>
      </c>
      <c r="AS45" s="39">
        <f>DATEDIF(BO45,BR45,"md")</f>
        <v>14</v>
      </c>
      <c r="AT45" s="40" t="e">
        <f>IF(AX45&gt;=12,DATEDIF(BO45,BS45,"y")+1,DATEDIF(BO45,BS45,"y"))</f>
        <v>#NUM!</v>
      </c>
      <c r="AU45" s="40" t="e">
        <f>IF(AX45&gt;=12,AX45-12,AX45)</f>
        <v>#NUM!</v>
      </c>
      <c r="AV45" s="41" t="e">
        <f>IF(AY45&lt;=15,"半",0)</f>
        <v>#NUM!</v>
      </c>
      <c r="AW45" s="37" t="e">
        <f>DATEDIF(BO45,BS45,"y")</f>
        <v>#NUM!</v>
      </c>
      <c r="AX45" s="38" t="e">
        <f>IF(AY45&gt;=16,DATEDIF(BO45,BS45,"ym")+1,DATEDIF(BO45,BS45,"ym"))</f>
        <v>#NUM!</v>
      </c>
      <c r="AY45" s="39" t="e">
        <f>DATEDIF(BO45,BS45,"md")</f>
        <v>#NUM!</v>
      </c>
      <c r="AZ45" s="40" t="e">
        <f>IF(BD45&gt;=12,DATEDIF(BP45,BR45,"y")+1,DATEDIF(BP45,BR45,"y"))</f>
        <v>#NUM!</v>
      </c>
      <c r="BA45" s="40" t="e">
        <f>IF(BD45&gt;=12,BD45-12,BD45)</f>
        <v>#NUM!</v>
      </c>
      <c r="BB45" s="41" t="e">
        <f>IF(BE45&lt;=15,"半",0)</f>
        <v>#NUM!</v>
      </c>
      <c r="BC45" s="37" t="e">
        <f>DATEDIF(BP45,BR45,"y")</f>
        <v>#NUM!</v>
      </c>
      <c r="BD45" s="38" t="e">
        <f>IF(BE45&gt;=16,DATEDIF(BP45,BR45,"ym")+1,DATEDIF(BP45,BR45,"ym"))</f>
        <v>#NUM!</v>
      </c>
      <c r="BE45" s="38" t="e">
        <f>DATEDIF(BP45,BR45,"md")</f>
        <v>#NUM!</v>
      </c>
      <c r="BF45" s="40" t="e">
        <f>IF(BJ45&gt;=12,DATEDIF(BP45,BS45,"y")+1,DATEDIF(BP45,BS45,"y"))</f>
        <v>#NUM!</v>
      </c>
      <c r="BG45" s="40" t="e">
        <f>IF(BJ45&gt;=12,BJ45-12,BJ45)</f>
        <v>#NUM!</v>
      </c>
      <c r="BH45" s="41" t="e">
        <f>IF(BK45&lt;=15,"半",0)</f>
        <v>#NUM!</v>
      </c>
      <c r="BI45" s="37" t="e">
        <f>DATEDIF(BP45,BS45,"y")</f>
        <v>#NUM!</v>
      </c>
      <c r="BJ45" s="38" t="e">
        <f>IF(BK45&gt;=16,DATEDIF(BP45,BS45,"ym")+1,DATEDIF(BP45,BS45,"ym"))</f>
        <v>#NUM!</v>
      </c>
      <c r="BK45" s="39" t="e">
        <f>DATEDIF(BP45,BS45,"md")</f>
        <v>#NUM!</v>
      </c>
      <c r="BL45" s="38"/>
      <c r="BM45" s="45">
        <f>IF(J46="現在",$AK$6,J46)</f>
        <v>0</v>
      </c>
      <c r="BN45" s="38">
        <v>2</v>
      </c>
      <c r="BO45" s="47">
        <f>IF(DAY(J45)&lt;=15,J45-DAY(J45)+1,J45-DAY(J45)+16)</f>
        <v>1</v>
      </c>
      <c r="BP45" s="47">
        <f>IF(DAY(BO45)=1,BO45+15,BY45)</f>
        <v>16</v>
      </c>
      <c r="BQ45" s="48"/>
      <c r="BR45" s="116">
        <f>IF(CH45&gt;=16,CF45,IF(J46="現在",$AK$6-CH45+15,J46-CH45+15))</f>
        <v>15</v>
      </c>
      <c r="BS45" s="49">
        <f>IF(DAY(BR45)=15,BR45-DAY(BR45),BR45-DAY(BR45)+15)</f>
        <v>0</v>
      </c>
      <c r="BT45" s="48"/>
      <c r="BU45" s="48"/>
      <c r="BV45" s="46">
        <f>YEAR(J45)</f>
        <v>1900</v>
      </c>
      <c r="BW45" s="50">
        <f>MONTH(J45)+1</f>
        <v>2</v>
      </c>
      <c r="BX45" s="51" t="str">
        <f>CONCATENATE(BV45,"/",BW45,"/",1)</f>
        <v>1900/2/1</v>
      </c>
      <c r="BY45" s="51">
        <f>BX45+1-1</f>
        <v>32</v>
      </c>
      <c r="BZ45" s="51">
        <f>BX45-1</f>
        <v>31</v>
      </c>
      <c r="CA45" s="46">
        <f>DAY(BZ45)</f>
        <v>31</v>
      </c>
      <c r="CB45" s="46">
        <f>DAY(J45)</f>
        <v>0</v>
      </c>
      <c r="CC45" s="46">
        <f>YEAR(BM45)</f>
        <v>1900</v>
      </c>
      <c r="CD45" s="50">
        <f>IF(MONTH(BM45)=12,MONTH(BM45)-12+1,MONTH(BM45)+1)</f>
        <v>2</v>
      </c>
      <c r="CE45" s="51" t="str">
        <f>IF(CD45=1,CONCATENATE(CC45+1,"/",CD45,"/",1),CONCATENATE(CC45,"/",CD45,"/",1))</f>
        <v>1900/2/1</v>
      </c>
      <c r="CF45" s="51">
        <f>CE45-1</f>
        <v>31</v>
      </c>
      <c r="CG45" s="46">
        <f>DAY(CF45)</f>
        <v>31</v>
      </c>
      <c r="CH45" s="46">
        <f>DAY(BM45)</f>
        <v>0</v>
      </c>
    </row>
    <row r="46" spans="1:84" ht="12.75" customHeight="1">
      <c r="A46" s="290"/>
      <c r="B46" s="553"/>
      <c r="C46" s="554"/>
      <c r="D46" s="554"/>
      <c r="E46" s="554"/>
      <c r="F46" s="554"/>
      <c r="G46" s="555"/>
      <c r="H46" s="2" t="s">
        <v>21</v>
      </c>
      <c r="I46" s="2"/>
      <c r="J46" s="549"/>
      <c r="K46" s="550"/>
      <c r="L46" s="264"/>
      <c r="M46" s="251"/>
      <c r="N46" s="253"/>
      <c r="O46" s="289"/>
      <c r="P46" s="251"/>
      <c r="Q46" s="300"/>
      <c r="R46" s="105"/>
      <c r="S46" s="264"/>
      <c r="T46" s="251"/>
      <c r="U46" s="253"/>
      <c r="V46" s="152"/>
      <c r="Z46" s="46"/>
      <c r="AA46" s="46"/>
      <c r="AB46" s="46"/>
      <c r="AC46" s="120"/>
      <c r="AF46" s="294"/>
      <c r="AG46" s="296"/>
      <c r="AH46" s="547"/>
      <c r="AI46" s="547"/>
      <c r="AJ46" s="560"/>
      <c r="AK46" s="165"/>
      <c r="AL46"/>
      <c r="AM46"/>
      <c r="AN46" s="59"/>
      <c r="AO46" s="59"/>
      <c r="AP46" s="60"/>
      <c r="AQ46" s="37"/>
      <c r="AR46" s="38"/>
      <c r="AS46" s="39"/>
      <c r="AT46" s="59"/>
      <c r="AU46" s="59"/>
      <c r="AV46" s="60"/>
      <c r="AW46" s="37"/>
      <c r="AX46" s="38"/>
      <c r="AY46" s="39"/>
      <c r="AZ46" s="59"/>
      <c r="BA46" s="59"/>
      <c r="BB46" s="60"/>
      <c r="BC46" s="37"/>
      <c r="BD46" s="38"/>
      <c r="BE46" s="38"/>
      <c r="BF46" s="59"/>
      <c r="BG46" s="59"/>
      <c r="BH46" s="60"/>
      <c r="BI46" s="37"/>
      <c r="BJ46" s="38"/>
      <c r="BK46" s="39"/>
      <c r="BL46" s="38"/>
      <c r="BM46" s="45"/>
      <c r="BN46" s="38"/>
      <c r="BO46" s="47"/>
      <c r="BP46" s="47"/>
      <c r="BQ46" s="48"/>
      <c r="BR46" s="49"/>
      <c r="BS46" s="49"/>
      <c r="BT46" s="48"/>
      <c r="BU46" s="48"/>
      <c r="BW46" s="50"/>
      <c r="BX46" s="51"/>
      <c r="BY46" s="51"/>
      <c r="BZ46" s="51"/>
      <c r="CD46" s="50"/>
      <c r="CE46" s="51"/>
      <c r="CF46" s="51"/>
    </row>
    <row r="47" spans="1:86" ht="13.5" customHeight="1">
      <c r="A47" s="265"/>
      <c r="B47" s="267"/>
      <c r="C47" s="268"/>
      <c r="D47" s="268"/>
      <c r="E47" s="268"/>
      <c r="F47" s="268"/>
      <c r="G47" s="269"/>
      <c r="H47" s="273" t="s">
        <v>53</v>
      </c>
      <c r="I47" s="274"/>
      <c r="J47" s="274"/>
      <c r="K47" s="275"/>
      <c r="L47" s="279" t="s">
        <v>53</v>
      </c>
      <c r="M47" s="259"/>
      <c r="N47" s="280"/>
      <c r="O47" s="257" t="s">
        <v>135</v>
      </c>
      <c r="P47" s="259" t="s">
        <v>136</v>
      </c>
      <c r="Q47" s="261" t="s">
        <v>137</v>
      </c>
      <c r="R47" s="104" t="s">
        <v>108</v>
      </c>
      <c r="S47" s="263">
        <f>IF($B$13="","",ROUNDDOWN($AJ$48/12,0))</f>
        <v>25</v>
      </c>
      <c r="T47" s="250">
        <f>IF($B$13="","",ROUNDDOWN(MOD($AJ$48,12),0))</f>
        <v>11</v>
      </c>
      <c r="U47" s="252">
        <f>IF($B$13="","",IF((MOD($AJ48,12)-$T$47)&gt;=0.5,"半",0))</f>
        <v>0</v>
      </c>
      <c r="V47" s="66"/>
      <c r="Z47" s="46"/>
      <c r="AA47" s="46"/>
      <c r="AB47" s="46"/>
      <c r="AC47" s="120"/>
      <c r="AF47" s="548" t="s">
        <v>138</v>
      </c>
      <c r="AG47" s="159" t="s">
        <v>2</v>
      </c>
      <c r="AH47" s="58" t="s">
        <v>139</v>
      </c>
      <c r="AI47" s="58" t="s">
        <v>140</v>
      </c>
      <c r="AJ47" s="147" t="s">
        <v>141</v>
      </c>
      <c r="AK47" s="256"/>
      <c r="AL47"/>
      <c r="AM47"/>
      <c r="AN47" s="40">
        <f>IF(AR47&gt;=12,DATEDIF(BO47,BR47,"y")+1,DATEDIF(BO47,BR47,"y"))</f>
        <v>0</v>
      </c>
      <c r="AO47" s="40">
        <f>IF(AR47&gt;=12,AR47-12,AR47)</f>
        <v>0</v>
      </c>
      <c r="AP47" s="41" t="str">
        <f>IF(AS47&lt;=15,"半",0)</f>
        <v>半</v>
      </c>
      <c r="AQ47" s="37">
        <f>DATEDIF(BO47,BR47,"y")</f>
        <v>0</v>
      </c>
      <c r="AR47" s="38">
        <f>IF(AS47&gt;=16,DATEDIF(BO47,BR47,"ym")+1,DATEDIF(BO47,BR47,"ym"))</f>
        <v>0</v>
      </c>
      <c r="AS47" s="39">
        <f>DATEDIF(BO47,BR47,"md")</f>
        <v>14</v>
      </c>
      <c r="AT47" s="40" t="e">
        <f>IF(AX47&gt;=12,DATEDIF(BO47,BS47,"y")+1,DATEDIF(BO47,BS47,"y"))</f>
        <v>#NUM!</v>
      </c>
      <c r="AU47" s="40" t="e">
        <f>IF(AX47&gt;=12,AX47-12,AX47)</f>
        <v>#NUM!</v>
      </c>
      <c r="AV47" s="41" t="e">
        <f>IF(AY47&lt;=15,"半",0)</f>
        <v>#NUM!</v>
      </c>
      <c r="AW47" s="37" t="e">
        <f>DATEDIF(BO47,BS47,"y")</f>
        <v>#NUM!</v>
      </c>
      <c r="AX47" s="38" t="e">
        <f>IF(AY47&gt;=16,DATEDIF(BO47,BS47,"ym")+1,DATEDIF(BO47,BS47,"ym"))</f>
        <v>#NUM!</v>
      </c>
      <c r="AY47" s="39" t="e">
        <f>DATEDIF(BO47,BS47,"md")</f>
        <v>#NUM!</v>
      </c>
      <c r="AZ47" s="40" t="e">
        <f>IF(BD47&gt;=12,DATEDIF(BP47,BR47,"y")+1,DATEDIF(BP47,BR47,"y"))</f>
        <v>#NUM!</v>
      </c>
      <c r="BA47" s="40" t="e">
        <f>IF(BD47&gt;=12,BD47-12,BD47)</f>
        <v>#NUM!</v>
      </c>
      <c r="BB47" s="41" t="e">
        <f>IF(BE47&lt;=15,"半",0)</f>
        <v>#NUM!</v>
      </c>
      <c r="BC47" s="37" t="e">
        <f>DATEDIF(BP47,BR47,"y")</f>
        <v>#NUM!</v>
      </c>
      <c r="BD47" s="38" t="e">
        <f>IF(BE47&gt;=16,DATEDIF(BP47,BR47,"ym")+1,DATEDIF(BP47,BR47,"ym"))</f>
        <v>#NUM!</v>
      </c>
      <c r="BE47" s="38" t="e">
        <f>DATEDIF(BP47,BR47,"md")</f>
        <v>#NUM!</v>
      </c>
      <c r="BF47" s="40" t="e">
        <f>IF(BJ47&gt;=12,DATEDIF(BP47,BS47,"y")+1,DATEDIF(BP47,BS47,"y"))</f>
        <v>#NUM!</v>
      </c>
      <c r="BG47" s="40" t="e">
        <f>IF(BJ47&gt;=12,BJ47-12,BJ47)</f>
        <v>#NUM!</v>
      </c>
      <c r="BH47" s="41" t="e">
        <f>IF(BK47&lt;=15,"半",0)</f>
        <v>#NUM!</v>
      </c>
      <c r="BI47" s="37" t="e">
        <f>DATEDIF(BP47,BS47,"y")</f>
        <v>#NUM!</v>
      </c>
      <c r="BJ47" s="38" t="e">
        <f>IF(BK47&gt;=16,DATEDIF(BP47,BS47,"ym")+1,DATEDIF(BP47,BS47,"ym"))</f>
        <v>#NUM!</v>
      </c>
      <c r="BK47" s="39" t="e">
        <f>DATEDIF(BP47,BS47,"md")</f>
        <v>#NUM!</v>
      </c>
      <c r="BL47" s="38"/>
      <c r="BM47" s="45">
        <f>IF(J48="現在",$AK$6,J48)</f>
        <v>0</v>
      </c>
      <c r="BN47" s="38">
        <v>2</v>
      </c>
      <c r="BO47" s="47">
        <f>IF(DAY(J47)&lt;=15,J47-DAY(J47)+1,J47-DAY(J47)+16)</f>
        <v>1</v>
      </c>
      <c r="BP47" s="47">
        <f>IF(DAY(BO47)=1,BO47+15,BY47)</f>
        <v>16</v>
      </c>
      <c r="BQ47" s="48"/>
      <c r="BR47" s="116">
        <f>IF(CH47&gt;=16,CF47,IF(J48="現在",$AK$6-CH47+15,J48-CH47+15))</f>
        <v>15</v>
      </c>
      <c r="BS47" s="49">
        <f>IF(DAY(BR47)=15,BR47-DAY(BR47),BR47-DAY(BR47)+15)</f>
        <v>0</v>
      </c>
      <c r="BT47" s="48"/>
      <c r="BU47" s="48"/>
      <c r="BV47" s="46">
        <f>YEAR(J47)</f>
        <v>1900</v>
      </c>
      <c r="BW47" s="50">
        <f>MONTH(J47)+1</f>
        <v>2</v>
      </c>
      <c r="BX47" s="51" t="str">
        <f>CONCATENATE(BV47,"/",BW47,"/",1)</f>
        <v>1900/2/1</v>
      </c>
      <c r="BY47" s="51">
        <f>BX47+1-1</f>
        <v>32</v>
      </c>
      <c r="BZ47" s="51">
        <f>BX47-1</f>
        <v>31</v>
      </c>
      <c r="CA47" s="46">
        <f>DAY(BZ47)</f>
        <v>31</v>
      </c>
      <c r="CB47" s="46">
        <f>DAY(J47)</f>
        <v>0</v>
      </c>
      <c r="CC47" s="46">
        <f>YEAR(BM47)</f>
        <v>1900</v>
      </c>
      <c r="CD47" s="50">
        <f>IF(MONTH(BM47)=12,MONTH(BM47)-12+1,MONTH(BM47)+1)</f>
        <v>2</v>
      </c>
      <c r="CE47" s="51" t="str">
        <f>IF(CD47=1,CONCATENATE(CC47+1,"/",CD47,"/",1),CONCATENATE(CC47,"/",CD47,"/",1))</f>
        <v>1900/2/1</v>
      </c>
      <c r="CF47" s="51">
        <f>CE47-1</f>
        <v>31</v>
      </c>
      <c r="CG47" s="46">
        <f>DAY(CF47)</f>
        <v>31</v>
      </c>
      <c r="CH47" s="46">
        <f>DAY(BM47)</f>
        <v>0</v>
      </c>
    </row>
    <row r="48" spans="1:84" ht="13.5" customHeight="1" thickBot="1">
      <c r="A48" s="266"/>
      <c r="B48" s="270"/>
      <c r="C48" s="271"/>
      <c r="D48" s="271"/>
      <c r="E48" s="271"/>
      <c r="F48" s="271"/>
      <c r="G48" s="272"/>
      <c r="H48" s="276"/>
      <c r="I48" s="277"/>
      <c r="J48" s="277"/>
      <c r="K48" s="278"/>
      <c r="L48" s="281"/>
      <c r="M48" s="282"/>
      <c r="N48" s="283"/>
      <c r="O48" s="258"/>
      <c r="P48" s="260"/>
      <c r="Q48" s="262"/>
      <c r="R48" s="124"/>
      <c r="S48" s="264"/>
      <c r="T48" s="251"/>
      <c r="U48" s="253"/>
      <c r="V48" s="121"/>
      <c r="W48" s="121"/>
      <c r="X48" s="121"/>
      <c r="Y48" s="121"/>
      <c r="Z48" s="86"/>
      <c r="AA48" s="86"/>
      <c r="AB48" s="86"/>
      <c r="AC48" s="122"/>
      <c r="AF48" s="255"/>
      <c r="AG48" s="148">
        <f>SUM(S13:S46)</f>
        <v>25</v>
      </c>
      <c r="AH48" s="148">
        <f>SUM($T$13:$T$46)</f>
        <v>10</v>
      </c>
      <c r="AI48" s="148">
        <f>COUNTIF($U$13:$U$46,"半")</f>
        <v>2</v>
      </c>
      <c r="AJ48" s="149">
        <f>AG48*12+AH48+(AI48/2)</f>
        <v>311</v>
      </c>
      <c r="AK48" s="256"/>
      <c r="AL48"/>
      <c r="AM48"/>
      <c r="AN48" s="59"/>
      <c r="AO48" s="59"/>
      <c r="AP48" s="60"/>
      <c r="AQ48" s="37"/>
      <c r="AR48" s="38"/>
      <c r="AS48" s="39"/>
      <c r="AT48" s="59"/>
      <c r="AU48" s="59"/>
      <c r="AV48" s="60"/>
      <c r="AW48" s="37"/>
      <c r="AX48" s="38"/>
      <c r="AY48" s="39"/>
      <c r="AZ48" s="59"/>
      <c r="BA48" s="59"/>
      <c r="BB48" s="60"/>
      <c r="BC48" s="37"/>
      <c r="BD48" s="38"/>
      <c r="BE48" s="38"/>
      <c r="BF48" s="59"/>
      <c r="BG48" s="59"/>
      <c r="BH48" s="60"/>
      <c r="BI48" s="37"/>
      <c r="BJ48" s="38"/>
      <c r="BK48" s="39"/>
      <c r="BL48" s="38"/>
      <c r="BM48" s="45"/>
      <c r="BN48" s="38"/>
      <c r="BO48" s="47"/>
      <c r="BP48" s="47"/>
      <c r="BQ48" s="48"/>
      <c r="BR48" s="49"/>
      <c r="BS48" s="49"/>
      <c r="BT48" s="48"/>
      <c r="BU48" s="48"/>
      <c r="BW48" s="50"/>
      <c r="BX48" s="51"/>
      <c r="BY48" s="51"/>
      <c r="BZ48" s="51"/>
      <c r="CD48" s="50"/>
      <c r="CE48" s="51"/>
      <c r="CF48" s="51"/>
    </row>
    <row r="49" spans="1:84" ht="13.5" customHeight="1">
      <c r="A49" s="532" t="s">
        <v>44</v>
      </c>
      <c r="B49" s="533"/>
      <c r="C49" s="202"/>
      <c r="D49" s="102"/>
      <c r="E49" s="61"/>
      <c r="F49" s="61"/>
      <c r="G49" s="62" t="s">
        <v>120</v>
      </c>
      <c r="H49" s="5"/>
      <c r="I49" s="5"/>
      <c r="J49" s="6"/>
      <c r="K49" s="6"/>
      <c r="L49" s="4"/>
      <c r="M49" s="4"/>
      <c r="N49" s="4"/>
      <c r="O49" s="57"/>
      <c r="P49" s="541" t="s">
        <v>58</v>
      </c>
      <c r="Q49" s="542"/>
      <c r="R49" s="542"/>
      <c r="S49" s="542"/>
      <c r="T49" s="542"/>
      <c r="U49" s="542"/>
      <c r="V49" s="543"/>
      <c r="W49" s="160" t="s">
        <v>57</v>
      </c>
      <c r="X49" s="166"/>
      <c r="Y49" s="166"/>
      <c r="Z49" s="166"/>
      <c r="AA49" s="166"/>
      <c r="AB49" s="166"/>
      <c r="AC49" s="167"/>
      <c r="AW49" s="38"/>
      <c r="AX49" s="38"/>
      <c r="AY49" s="38"/>
      <c r="AZ49" s="64"/>
      <c r="BA49" s="64"/>
      <c r="BB49" s="64"/>
      <c r="BC49" s="38"/>
      <c r="BD49" s="38"/>
      <c r="BE49" s="38"/>
      <c r="BF49" s="64"/>
      <c r="BG49" s="64"/>
      <c r="BH49" s="64"/>
      <c r="BI49" s="38"/>
      <c r="BJ49" s="38"/>
      <c r="BK49" s="38"/>
      <c r="BL49" s="38"/>
      <c r="BM49" s="45"/>
      <c r="BN49" s="38"/>
      <c r="BO49" s="48"/>
      <c r="BP49" s="48"/>
      <c r="BQ49" s="48"/>
      <c r="BR49" s="48"/>
      <c r="BS49" s="48"/>
      <c r="BT49" s="48"/>
      <c r="BU49" s="48"/>
      <c r="BW49" s="50"/>
      <c r="BX49" s="51"/>
      <c r="BY49" s="51"/>
      <c r="BZ49" s="51"/>
      <c r="CD49" s="50"/>
      <c r="CE49" s="51"/>
      <c r="CF49" s="51"/>
    </row>
    <row r="50" spans="1:84" ht="13.5" customHeight="1">
      <c r="A50" s="199"/>
      <c r="B50" s="534"/>
      <c r="C50" s="204"/>
      <c r="D50" s="102"/>
      <c r="E50" s="61"/>
      <c r="F50" s="61"/>
      <c r="G50" s="62"/>
      <c r="H50" s="5"/>
      <c r="I50" s="5"/>
      <c r="J50" s="6"/>
      <c r="K50" s="6"/>
      <c r="L50" s="4"/>
      <c r="M50" s="4"/>
      <c r="N50" s="4"/>
      <c r="O50" s="57"/>
      <c r="P50" s="544"/>
      <c r="Q50" s="545"/>
      <c r="R50" s="545"/>
      <c r="S50" s="545"/>
      <c r="T50" s="545"/>
      <c r="U50" s="545"/>
      <c r="V50" s="546"/>
      <c r="W50" s="162"/>
      <c r="X50" s="168"/>
      <c r="Y50" s="168"/>
      <c r="Z50" s="168"/>
      <c r="AA50" s="168"/>
      <c r="AB50" s="168"/>
      <c r="AC50" s="169"/>
      <c r="AW50" s="38"/>
      <c r="AX50" s="38"/>
      <c r="AY50" s="38"/>
      <c r="AZ50" s="64"/>
      <c r="BA50" s="64"/>
      <c r="BB50" s="64"/>
      <c r="BC50" s="38"/>
      <c r="BD50" s="38"/>
      <c r="BE50" s="38"/>
      <c r="BF50" s="64"/>
      <c r="BG50" s="64"/>
      <c r="BH50" s="64"/>
      <c r="BI50" s="38"/>
      <c r="BJ50" s="38"/>
      <c r="BK50" s="38"/>
      <c r="BL50" s="38"/>
      <c r="BM50" s="45"/>
      <c r="BN50" s="38"/>
      <c r="BO50" s="48"/>
      <c r="BP50" s="48"/>
      <c r="BQ50" s="48"/>
      <c r="BR50" s="48"/>
      <c r="BS50" s="48"/>
      <c r="BT50" s="48"/>
      <c r="BU50" s="48"/>
      <c r="BW50" s="50"/>
      <c r="BX50" s="51"/>
      <c r="BY50" s="51"/>
      <c r="BZ50" s="51"/>
      <c r="CD50" s="50"/>
      <c r="CE50" s="51"/>
      <c r="CF50" s="51"/>
    </row>
    <row r="51" spans="1:84" ht="13.5" customHeight="1">
      <c r="A51" s="199"/>
      <c r="B51" s="475"/>
      <c r="C51" s="239"/>
      <c r="D51" s="62"/>
      <c r="E51" s="61"/>
      <c r="F51" s="61"/>
      <c r="G51" s="62"/>
      <c r="H51" s="5"/>
      <c r="I51" s="5"/>
      <c r="J51" s="6"/>
      <c r="K51" s="6"/>
      <c r="L51" s="4"/>
      <c r="M51" s="4"/>
      <c r="N51" s="4"/>
      <c r="O51" s="57"/>
      <c r="P51" s="242" t="s">
        <v>95</v>
      </c>
      <c r="Q51" s="243"/>
      <c r="R51" s="243"/>
      <c r="S51" s="243"/>
      <c r="T51" s="243"/>
      <c r="U51" s="243" t="s">
        <v>123</v>
      </c>
      <c r="V51" s="480"/>
      <c r="W51" s="244" t="s">
        <v>149</v>
      </c>
      <c r="X51" s="243"/>
      <c r="Y51" s="243"/>
      <c r="Z51" s="243"/>
      <c r="AA51" s="243"/>
      <c r="AB51" s="243" t="s">
        <v>50</v>
      </c>
      <c r="AC51" s="245"/>
      <c r="AW51" s="38"/>
      <c r="AX51" s="38"/>
      <c r="AY51" s="38"/>
      <c r="AZ51" s="64"/>
      <c r="BA51" s="64"/>
      <c r="BB51" s="64"/>
      <c r="BC51" s="38"/>
      <c r="BD51" s="38"/>
      <c r="BE51" s="38"/>
      <c r="BF51" s="64"/>
      <c r="BG51" s="64"/>
      <c r="BH51" s="64"/>
      <c r="BI51" s="38"/>
      <c r="BJ51" s="38"/>
      <c r="BK51" s="38"/>
      <c r="BL51" s="38"/>
      <c r="BM51" s="45"/>
      <c r="BN51" s="38"/>
      <c r="BO51" s="48"/>
      <c r="BP51" s="48"/>
      <c r="BQ51" s="48"/>
      <c r="BR51" s="48"/>
      <c r="BS51" s="48"/>
      <c r="BT51" s="48"/>
      <c r="BU51" s="48"/>
      <c r="BW51" s="50"/>
      <c r="BX51" s="51"/>
      <c r="BY51" s="51"/>
      <c r="BZ51" s="51"/>
      <c r="CD51" s="50"/>
      <c r="CE51" s="51"/>
      <c r="CF51" s="51"/>
    </row>
    <row r="52" spans="1:84" ht="13.5" customHeight="1">
      <c r="A52" s="200"/>
      <c r="B52" s="459"/>
      <c r="C52" s="241"/>
      <c r="D52" s="62"/>
      <c r="E52" s="61"/>
      <c r="F52" s="61"/>
      <c r="G52" s="62"/>
      <c r="H52" s="5"/>
      <c r="I52" s="5"/>
      <c r="J52" s="6"/>
      <c r="K52" s="6"/>
      <c r="L52" s="4"/>
      <c r="M52" s="4"/>
      <c r="N52" s="4"/>
      <c r="O52" s="57"/>
      <c r="P52" s="170" t="s">
        <v>38</v>
      </c>
      <c r="Q52" s="177"/>
      <c r="R52" s="246" t="s">
        <v>95</v>
      </c>
      <c r="S52" s="225"/>
      <c r="T52" s="225"/>
      <c r="U52" s="225"/>
      <c r="V52" s="226"/>
      <c r="W52" s="187" t="s">
        <v>38</v>
      </c>
      <c r="X52" s="177"/>
      <c r="Y52" s="246" t="s">
        <v>150</v>
      </c>
      <c r="Z52" s="225"/>
      <c r="AA52" s="225"/>
      <c r="AB52" s="225"/>
      <c r="AC52" s="247"/>
      <c r="AW52" s="38"/>
      <c r="AX52" s="38"/>
      <c r="AY52" s="38"/>
      <c r="AZ52" s="64"/>
      <c r="BA52" s="64"/>
      <c r="BB52" s="64"/>
      <c r="BC52" s="38"/>
      <c r="BD52" s="38"/>
      <c r="BE52" s="38"/>
      <c r="BF52" s="64"/>
      <c r="BG52" s="64"/>
      <c r="BH52" s="64"/>
      <c r="BI52" s="38"/>
      <c r="BJ52" s="38"/>
      <c r="BK52" s="38"/>
      <c r="BL52" s="38"/>
      <c r="BM52" s="45"/>
      <c r="BN52" s="38"/>
      <c r="BO52" s="48"/>
      <c r="BP52" s="48"/>
      <c r="BQ52" s="48"/>
      <c r="BR52" s="48"/>
      <c r="BS52" s="48"/>
      <c r="BT52" s="48"/>
      <c r="BU52" s="48"/>
      <c r="BW52" s="50"/>
      <c r="BX52" s="51"/>
      <c r="BY52" s="51"/>
      <c r="BZ52" s="51"/>
      <c r="CD52" s="50"/>
      <c r="CE52" s="51"/>
      <c r="CF52" s="51"/>
    </row>
    <row r="53" spans="1:84" ht="13.5" customHeight="1">
      <c r="A53" s="212" t="s">
        <v>79</v>
      </c>
      <c r="B53" s="475"/>
      <c r="C53" s="239"/>
      <c r="D53" s="62"/>
      <c r="E53" s="61"/>
      <c r="F53" s="61"/>
      <c r="G53" s="62"/>
      <c r="H53" s="5"/>
      <c r="I53" s="5"/>
      <c r="J53" s="6"/>
      <c r="K53" s="6"/>
      <c r="L53" s="4"/>
      <c r="M53" s="4"/>
      <c r="N53" s="4"/>
      <c r="O53" s="57"/>
      <c r="P53" s="180"/>
      <c r="Q53" s="179"/>
      <c r="R53" s="248"/>
      <c r="S53" s="227"/>
      <c r="T53" s="227"/>
      <c r="U53" s="227"/>
      <c r="V53" s="228"/>
      <c r="W53" s="229"/>
      <c r="X53" s="179"/>
      <c r="Y53" s="248"/>
      <c r="Z53" s="227"/>
      <c r="AA53" s="227"/>
      <c r="AB53" s="227"/>
      <c r="AC53" s="249"/>
      <c r="AW53" s="38"/>
      <c r="AX53" s="38"/>
      <c r="AY53" s="38"/>
      <c r="AZ53" s="64"/>
      <c r="BA53" s="64"/>
      <c r="BB53" s="64"/>
      <c r="BC53" s="38"/>
      <c r="BD53" s="38"/>
      <c r="BE53" s="38"/>
      <c r="BF53" s="64"/>
      <c r="BG53" s="64"/>
      <c r="BH53" s="64"/>
      <c r="BI53" s="38"/>
      <c r="BJ53" s="38"/>
      <c r="BK53" s="38"/>
      <c r="BL53" s="38"/>
      <c r="BM53" s="45"/>
      <c r="BN53" s="38"/>
      <c r="BO53" s="48"/>
      <c r="BP53" s="48"/>
      <c r="BQ53" s="48"/>
      <c r="BR53" s="48"/>
      <c r="BS53" s="48"/>
      <c r="BT53" s="48"/>
      <c r="BU53" s="48"/>
      <c r="BW53" s="50"/>
      <c r="BX53" s="51"/>
      <c r="BY53" s="51"/>
      <c r="BZ53" s="51"/>
      <c r="CD53" s="50"/>
      <c r="CE53" s="51"/>
      <c r="CF53" s="51"/>
    </row>
    <row r="54" spans="1:84" ht="13.5" customHeight="1">
      <c r="A54" s="213"/>
      <c r="B54" s="459"/>
      <c r="C54" s="241"/>
      <c r="D54" s="62"/>
      <c r="E54" s="61"/>
      <c r="F54" s="61"/>
      <c r="G54" s="62"/>
      <c r="H54" s="5"/>
      <c r="I54" s="5"/>
      <c r="J54" s="6"/>
      <c r="K54" s="6"/>
      <c r="L54" s="4"/>
      <c r="M54" s="4"/>
      <c r="N54" s="4"/>
      <c r="O54" s="57"/>
      <c r="P54" s="536" t="s">
        <v>26</v>
      </c>
      <c r="Q54" s="526"/>
      <c r="R54" s="230" t="s">
        <v>164</v>
      </c>
      <c r="S54" s="231"/>
      <c r="T54" s="231"/>
      <c r="U54" s="231"/>
      <c r="V54" s="72" t="s">
        <v>51</v>
      </c>
      <c r="W54" s="215" t="s">
        <v>40</v>
      </c>
      <c r="X54" s="216"/>
      <c r="Y54" s="537" t="s">
        <v>124</v>
      </c>
      <c r="Z54" s="538"/>
      <c r="AA54" s="538"/>
      <c r="AB54" s="538"/>
      <c r="AC54" s="539"/>
      <c r="AW54" s="38"/>
      <c r="AX54" s="38"/>
      <c r="AY54" s="38"/>
      <c r="AZ54" s="64"/>
      <c r="BA54" s="64"/>
      <c r="BB54" s="64"/>
      <c r="BC54" s="38"/>
      <c r="BD54" s="38"/>
      <c r="BE54" s="38"/>
      <c r="BF54" s="64"/>
      <c r="BG54" s="64"/>
      <c r="BH54" s="64"/>
      <c r="BI54" s="38"/>
      <c r="BJ54" s="38"/>
      <c r="BK54" s="38"/>
      <c r="BL54" s="38"/>
      <c r="BM54" s="45"/>
      <c r="BN54" s="38"/>
      <c r="BO54" s="48"/>
      <c r="BP54" s="48"/>
      <c r="BQ54" s="48"/>
      <c r="BR54" s="48"/>
      <c r="BS54" s="48"/>
      <c r="BT54" s="48"/>
      <c r="BU54" s="48"/>
      <c r="BW54" s="50"/>
      <c r="BX54" s="51"/>
      <c r="BY54" s="51"/>
      <c r="BZ54" s="51"/>
      <c r="CD54" s="50"/>
      <c r="CE54" s="51"/>
      <c r="CF54" s="51"/>
    </row>
    <row r="55" spans="1:84" ht="13.5" customHeight="1">
      <c r="A55" s="213"/>
      <c r="B55" s="475"/>
      <c r="C55" s="239"/>
      <c r="D55" s="12"/>
      <c r="E55" s="61"/>
      <c r="F55" s="61"/>
      <c r="G55" s="62"/>
      <c r="H55" s="5"/>
      <c r="I55" s="5"/>
      <c r="J55" s="6"/>
      <c r="K55" s="6"/>
      <c r="L55" s="4"/>
      <c r="M55" s="4"/>
      <c r="N55" s="4"/>
      <c r="O55" s="57"/>
      <c r="P55" s="170" t="s">
        <v>27</v>
      </c>
      <c r="Q55" s="177"/>
      <c r="R55" s="519" t="s">
        <v>119</v>
      </c>
      <c r="S55" s="181"/>
      <c r="T55" s="181"/>
      <c r="U55" s="181"/>
      <c r="V55" s="70" t="s">
        <v>52</v>
      </c>
      <c r="W55" s="217"/>
      <c r="X55" s="218"/>
      <c r="Y55" s="540"/>
      <c r="Z55" s="221"/>
      <c r="AA55" s="221"/>
      <c r="AB55" s="221"/>
      <c r="AC55" s="222"/>
      <c r="AW55" s="38"/>
      <c r="AX55" s="38"/>
      <c r="AY55" s="38"/>
      <c r="AZ55" s="64"/>
      <c r="BA55" s="64"/>
      <c r="BB55" s="64"/>
      <c r="BC55" s="38"/>
      <c r="BD55" s="38"/>
      <c r="BE55" s="38"/>
      <c r="BF55" s="64"/>
      <c r="BG55" s="64"/>
      <c r="BH55" s="64"/>
      <c r="BI55" s="38"/>
      <c r="BJ55" s="38"/>
      <c r="BK55" s="38"/>
      <c r="BL55" s="38"/>
      <c r="BM55" s="45"/>
      <c r="BN55" s="38"/>
      <c r="BO55" s="48"/>
      <c r="BP55" s="48"/>
      <c r="BQ55" s="48"/>
      <c r="BR55" s="48"/>
      <c r="BS55" s="48"/>
      <c r="BT55" s="48"/>
      <c r="BU55" s="48"/>
      <c r="BW55" s="50"/>
      <c r="BX55" s="51"/>
      <c r="BY55" s="51"/>
      <c r="BZ55" s="51"/>
      <c r="CD55" s="50"/>
      <c r="CE55" s="51"/>
      <c r="CF55" s="51"/>
    </row>
    <row r="56" spans="1:84" ht="13.5" customHeight="1">
      <c r="A56" s="214"/>
      <c r="B56" s="459"/>
      <c r="C56" s="241"/>
      <c r="D56" s="205" t="s">
        <v>59</v>
      </c>
      <c r="E56" s="206"/>
      <c r="F56" s="207" t="s">
        <v>60</v>
      </c>
      <c r="G56" s="208"/>
      <c r="H56" s="207" t="s">
        <v>84</v>
      </c>
      <c r="I56" s="535"/>
      <c r="J56" s="208"/>
      <c r="K56" s="209" t="s">
        <v>61</v>
      </c>
      <c r="L56" s="210"/>
      <c r="M56" s="210"/>
      <c r="N56" s="210"/>
      <c r="O56" s="211"/>
      <c r="P56" s="180"/>
      <c r="Q56" s="179"/>
      <c r="R56" s="520"/>
      <c r="S56" s="182"/>
      <c r="T56" s="182"/>
      <c r="U56" s="182"/>
      <c r="V56" s="136" t="s">
        <v>154</v>
      </c>
      <c r="W56" s="525" t="s">
        <v>36</v>
      </c>
      <c r="X56" s="526"/>
      <c r="Y56" s="230">
        <v>1000</v>
      </c>
      <c r="Z56" s="231"/>
      <c r="AA56" s="231"/>
      <c r="AB56" s="231"/>
      <c r="AC56" s="137" t="s">
        <v>52</v>
      </c>
      <c r="AD56" s="174" t="s">
        <v>146</v>
      </c>
      <c r="AE56" s="155"/>
      <c r="AW56" s="38"/>
      <c r="AX56" s="38"/>
      <c r="AY56" s="38"/>
      <c r="AZ56" s="64"/>
      <c r="BA56" s="64"/>
      <c r="BB56" s="64"/>
      <c r="BC56" s="38"/>
      <c r="BD56" s="38"/>
      <c r="BE56" s="38"/>
      <c r="BF56" s="64"/>
      <c r="BG56" s="64"/>
      <c r="BH56" s="64"/>
      <c r="BI56" s="38"/>
      <c r="BJ56" s="38"/>
      <c r="BK56" s="38"/>
      <c r="BL56" s="38"/>
      <c r="BM56" s="45"/>
      <c r="BN56" s="38"/>
      <c r="BO56" s="48"/>
      <c r="BP56" s="48"/>
      <c r="BQ56" s="48"/>
      <c r="BR56" s="48"/>
      <c r="BS56" s="48"/>
      <c r="BT56" s="48"/>
      <c r="BU56" s="48"/>
      <c r="BW56" s="50"/>
      <c r="BX56" s="51"/>
      <c r="BY56" s="51"/>
      <c r="BZ56" s="51"/>
      <c r="CD56" s="50"/>
      <c r="CE56" s="51"/>
      <c r="CF56" s="51"/>
    </row>
    <row r="57" spans="1:84" ht="13.5" customHeight="1">
      <c r="A57" s="531" t="s">
        <v>45</v>
      </c>
      <c r="B57" s="475"/>
      <c r="C57" s="239"/>
      <c r="D57" s="160"/>
      <c r="E57" s="161"/>
      <c r="F57" s="160"/>
      <c r="G57" s="161"/>
      <c r="H57" s="273"/>
      <c r="I57" s="274"/>
      <c r="J57" s="275"/>
      <c r="K57" s="160"/>
      <c r="L57" s="166"/>
      <c r="M57" s="166"/>
      <c r="N57" s="166"/>
      <c r="O57" s="167"/>
      <c r="P57" s="170" t="s">
        <v>28</v>
      </c>
      <c r="Q57" s="177"/>
      <c r="R57" s="519" t="s">
        <v>129</v>
      </c>
      <c r="S57" s="181"/>
      <c r="T57" s="181"/>
      <c r="U57" s="181"/>
      <c r="V57" s="138" t="s">
        <v>51</v>
      </c>
      <c r="W57" s="187" t="s">
        <v>39</v>
      </c>
      <c r="X57" s="177"/>
      <c r="Y57" s="63" t="s">
        <v>42</v>
      </c>
      <c r="Z57" s="63" t="s">
        <v>32</v>
      </c>
      <c r="AA57" s="63" t="s">
        <v>33</v>
      </c>
      <c r="AB57" s="139" t="s">
        <v>34</v>
      </c>
      <c r="AC57" s="140" t="s">
        <v>43</v>
      </c>
      <c r="AD57" s="175"/>
      <c r="AE57" s="156"/>
      <c r="AW57" s="38"/>
      <c r="AX57" s="38"/>
      <c r="AY57" s="38"/>
      <c r="AZ57" s="64"/>
      <c r="BA57" s="64"/>
      <c r="BB57" s="64"/>
      <c r="BC57" s="38"/>
      <c r="BD57" s="38"/>
      <c r="BE57" s="38"/>
      <c r="BF57" s="64"/>
      <c r="BG57" s="64"/>
      <c r="BH57" s="64"/>
      <c r="BI57" s="38"/>
      <c r="BJ57" s="38"/>
      <c r="BK57" s="38"/>
      <c r="BL57" s="38"/>
      <c r="BM57" s="45"/>
      <c r="BN57" s="38"/>
      <c r="BO57" s="48"/>
      <c r="BP57" s="48"/>
      <c r="BQ57" s="48"/>
      <c r="BR57" s="48"/>
      <c r="BS57" s="48"/>
      <c r="BT57" s="48"/>
      <c r="BU57" s="48"/>
      <c r="BW57" s="50"/>
      <c r="BX57" s="51"/>
      <c r="BY57" s="51"/>
      <c r="BZ57" s="51"/>
      <c r="CD57" s="50"/>
      <c r="CE57" s="51"/>
      <c r="CF57" s="51"/>
    </row>
    <row r="58" spans="1:84" ht="13.5" customHeight="1">
      <c r="A58" s="193"/>
      <c r="B58" s="459"/>
      <c r="C58" s="241"/>
      <c r="D58" s="162"/>
      <c r="E58" s="163"/>
      <c r="F58" s="162"/>
      <c r="G58" s="163"/>
      <c r="H58" s="521"/>
      <c r="I58" s="522"/>
      <c r="J58" s="391"/>
      <c r="K58" s="162"/>
      <c r="L58" s="168"/>
      <c r="M58" s="168"/>
      <c r="N58" s="168"/>
      <c r="O58" s="169"/>
      <c r="P58" s="180"/>
      <c r="Q58" s="179"/>
      <c r="R58" s="520"/>
      <c r="S58" s="182"/>
      <c r="T58" s="182"/>
      <c r="U58" s="182"/>
      <c r="W58" s="229"/>
      <c r="X58" s="179"/>
      <c r="Y58" s="111">
        <v>1</v>
      </c>
      <c r="Z58" s="112">
        <v>1</v>
      </c>
      <c r="AA58" s="112">
        <v>12</v>
      </c>
      <c r="AB58" s="112">
        <v>22</v>
      </c>
      <c r="AC58" s="113">
        <v>12</v>
      </c>
      <c r="AD58" s="175"/>
      <c r="AE58" s="156"/>
      <c r="AW58" s="38"/>
      <c r="AX58" s="38"/>
      <c r="AY58" s="38"/>
      <c r="AZ58" s="64"/>
      <c r="BA58" s="64"/>
      <c r="BB58" s="64"/>
      <c r="BC58" s="38"/>
      <c r="BD58" s="38"/>
      <c r="BE58" s="38"/>
      <c r="BF58" s="64"/>
      <c r="BG58" s="64"/>
      <c r="BH58" s="64"/>
      <c r="BI58" s="38"/>
      <c r="BJ58" s="38"/>
      <c r="BK58" s="38"/>
      <c r="BL58" s="38"/>
      <c r="BM58" s="45"/>
      <c r="BN58" s="38"/>
      <c r="BO58" s="48"/>
      <c r="BP58" s="48"/>
      <c r="BQ58" s="48"/>
      <c r="BR58" s="48"/>
      <c r="BS58" s="48"/>
      <c r="BT58" s="48"/>
      <c r="BU58" s="48"/>
      <c r="BW58" s="50"/>
      <c r="BX58" s="51"/>
      <c r="BY58" s="51"/>
      <c r="BZ58" s="51"/>
      <c r="CD58" s="50"/>
      <c r="CE58" s="51"/>
      <c r="CF58" s="51"/>
    </row>
    <row r="59" spans="1:84" ht="13.5" customHeight="1">
      <c r="A59" s="197" t="s">
        <v>46</v>
      </c>
      <c r="B59" s="475"/>
      <c r="C59" s="239"/>
      <c r="D59" s="160"/>
      <c r="E59" s="161"/>
      <c r="F59" s="160"/>
      <c r="G59" s="161"/>
      <c r="H59" s="273"/>
      <c r="I59" s="274"/>
      <c r="J59" s="275"/>
      <c r="K59" s="160"/>
      <c r="L59" s="166"/>
      <c r="M59" s="166"/>
      <c r="N59" s="166"/>
      <c r="O59" s="167"/>
      <c r="P59" s="170" t="s">
        <v>39</v>
      </c>
      <c r="Q59" s="177"/>
      <c r="R59" s="76" t="s">
        <v>30</v>
      </c>
      <c r="S59" s="76" t="s">
        <v>31</v>
      </c>
      <c r="T59" s="76" t="s">
        <v>32</v>
      </c>
      <c r="U59" s="77" t="s">
        <v>33</v>
      </c>
      <c r="V59" s="141" t="s">
        <v>34</v>
      </c>
      <c r="W59" s="525" t="s">
        <v>41</v>
      </c>
      <c r="X59" s="526"/>
      <c r="Y59" s="183">
        <v>122</v>
      </c>
      <c r="Z59" s="527"/>
      <c r="AA59" s="527"/>
      <c r="AB59" s="527"/>
      <c r="AC59" s="71" t="s">
        <v>52</v>
      </c>
      <c r="AW59" s="38"/>
      <c r="AX59" s="38"/>
      <c r="AY59" s="38"/>
      <c r="AZ59" s="64"/>
      <c r="BA59" s="64"/>
      <c r="BB59" s="64"/>
      <c r="BC59" s="38"/>
      <c r="BD59" s="38"/>
      <c r="BE59" s="38"/>
      <c r="BF59" s="64"/>
      <c r="BG59" s="64"/>
      <c r="BH59" s="64"/>
      <c r="BI59" s="38"/>
      <c r="BJ59" s="38"/>
      <c r="BK59" s="38"/>
      <c r="BL59" s="38"/>
      <c r="BM59" s="45"/>
      <c r="BN59" s="38"/>
      <c r="BO59" s="48"/>
      <c r="BP59" s="48"/>
      <c r="BQ59" s="48"/>
      <c r="BR59" s="48"/>
      <c r="BS59" s="48"/>
      <c r="BT59" s="48"/>
      <c r="BU59" s="48"/>
      <c r="BW59" s="50"/>
      <c r="BX59" s="51"/>
      <c r="BY59" s="51"/>
      <c r="BZ59" s="51"/>
      <c r="CD59" s="50"/>
      <c r="CE59" s="51"/>
      <c r="CF59" s="51"/>
    </row>
    <row r="60" spans="1:84" ht="13.5" customHeight="1" thickBot="1">
      <c r="A60" s="198"/>
      <c r="B60" s="459"/>
      <c r="C60" s="241"/>
      <c r="D60" s="162"/>
      <c r="E60" s="163"/>
      <c r="F60" s="162"/>
      <c r="G60" s="163"/>
      <c r="H60" s="521"/>
      <c r="I60" s="522"/>
      <c r="J60" s="391"/>
      <c r="K60" s="162"/>
      <c r="L60" s="168"/>
      <c r="M60" s="168"/>
      <c r="N60" s="168"/>
      <c r="O60" s="169"/>
      <c r="P60" s="523"/>
      <c r="Q60" s="524"/>
      <c r="R60" s="109" t="s">
        <v>148</v>
      </c>
      <c r="S60" s="110" t="s">
        <v>148</v>
      </c>
      <c r="T60" s="110" t="s">
        <v>148</v>
      </c>
      <c r="U60" s="110" t="s">
        <v>148</v>
      </c>
      <c r="V60" s="142" t="s">
        <v>148</v>
      </c>
      <c r="W60" s="528" t="s">
        <v>37</v>
      </c>
      <c r="X60" s="529"/>
      <c r="Y60" s="185">
        <v>122222</v>
      </c>
      <c r="Z60" s="530"/>
      <c r="AA60" s="530"/>
      <c r="AB60" s="530"/>
      <c r="AC60" s="84" t="s">
        <v>51</v>
      </c>
      <c r="AW60" s="38"/>
      <c r="AX60" s="38"/>
      <c r="AY60" s="38"/>
      <c r="AZ60" s="64"/>
      <c r="BA60" s="64"/>
      <c r="BB60" s="64"/>
      <c r="BC60" s="38"/>
      <c r="BD60" s="38"/>
      <c r="BE60" s="38"/>
      <c r="BF60" s="64"/>
      <c r="BG60" s="64"/>
      <c r="BH60" s="64"/>
      <c r="BI60" s="38"/>
      <c r="BJ60" s="38"/>
      <c r="BK60" s="38"/>
      <c r="BL60" s="38"/>
      <c r="BM60" s="45"/>
      <c r="BN60" s="38"/>
      <c r="BO60" s="48"/>
      <c r="BP60" s="48"/>
      <c r="BQ60" s="48"/>
      <c r="BR60" s="48"/>
      <c r="BS60" s="48"/>
      <c r="BT60" s="48"/>
      <c r="BU60" s="48"/>
      <c r="BW60" s="50"/>
      <c r="BX60" s="51"/>
      <c r="BY60" s="51"/>
      <c r="BZ60" s="51"/>
      <c r="CD60" s="50"/>
      <c r="CE60" s="51"/>
      <c r="CF60" s="51"/>
    </row>
    <row r="61" spans="1:39" s="9" customFormat="1" ht="28.5" customHeight="1">
      <c r="A61" s="498"/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8"/>
      <c r="AC61" s="73" t="s">
        <v>164</v>
      </c>
      <c r="AD61" s="73"/>
      <c r="AE61" s="73"/>
      <c r="AF61" s="52"/>
      <c r="AG61" s="46"/>
      <c r="AH61" s="73"/>
      <c r="AI61" s="117"/>
      <c r="AJ61" s="10"/>
      <c r="AK61" s="10"/>
      <c r="AL61" s="10"/>
      <c r="AM61" s="10"/>
    </row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</sheetData>
  <sheetProtection/>
  <mergeCells count="444">
    <mergeCell ref="Y4:Y5"/>
    <mergeCell ref="N6:S6"/>
    <mergeCell ref="T6:X6"/>
    <mergeCell ref="Y6:AC6"/>
    <mergeCell ref="D4:G4"/>
    <mergeCell ref="AA4:AA5"/>
    <mergeCell ref="AB4:AB5"/>
    <mergeCell ref="A1:AC1"/>
    <mergeCell ref="A2:B2"/>
    <mergeCell ref="C2:E2"/>
    <mergeCell ref="G2:R2"/>
    <mergeCell ref="Z4:Z5"/>
    <mergeCell ref="AC4:AC5"/>
    <mergeCell ref="C5:G5"/>
    <mergeCell ref="H5:W5"/>
    <mergeCell ref="X4:X5"/>
    <mergeCell ref="A3:B3"/>
    <mergeCell ref="C3:G3"/>
    <mergeCell ref="H3:W3"/>
    <mergeCell ref="A4:B5"/>
    <mergeCell ref="A6:B6"/>
    <mergeCell ref="C6:E6"/>
    <mergeCell ref="F6:G6"/>
    <mergeCell ref="I6:M6"/>
    <mergeCell ref="O8:AC8"/>
    <mergeCell ref="A9:B10"/>
    <mergeCell ref="C9:L9"/>
    <mergeCell ref="M9:M10"/>
    <mergeCell ref="N9:N10"/>
    <mergeCell ref="O9:O10"/>
    <mergeCell ref="Y7:AC7"/>
    <mergeCell ref="P9:V9"/>
    <mergeCell ref="W9:AC9"/>
    <mergeCell ref="C10:L10"/>
    <mergeCell ref="P10:V10"/>
    <mergeCell ref="A8:B8"/>
    <mergeCell ref="C8:G8"/>
    <mergeCell ref="H8:J8"/>
    <mergeCell ref="K8:N8"/>
    <mergeCell ref="W10:AC11"/>
    <mergeCell ref="A7:B7"/>
    <mergeCell ref="C7:E7"/>
    <mergeCell ref="F7:G7"/>
    <mergeCell ref="I7:M7"/>
    <mergeCell ref="N7:S7"/>
    <mergeCell ref="T7:X7"/>
    <mergeCell ref="AJ11:AK12"/>
    <mergeCell ref="B12:G12"/>
    <mergeCell ref="H12:K12"/>
    <mergeCell ref="L12:N12"/>
    <mergeCell ref="O12:Q12"/>
    <mergeCell ref="S12:U12"/>
    <mergeCell ref="AF11:AF12"/>
    <mergeCell ref="AG11:AG12"/>
    <mergeCell ref="AH11:AH12"/>
    <mergeCell ref="AI11:AI12"/>
    <mergeCell ref="A11:B11"/>
    <mergeCell ref="C11:O11"/>
    <mergeCell ref="P11:V11"/>
    <mergeCell ref="A15:A16"/>
    <mergeCell ref="B15:G16"/>
    <mergeCell ref="J15:K15"/>
    <mergeCell ref="A13:A14"/>
    <mergeCell ref="B13:G14"/>
    <mergeCell ref="J13:K13"/>
    <mergeCell ref="L15:L16"/>
    <mergeCell ref="M15:M16"/>
    <mergeCell ref="N15:N16"/>
    <mergeCell ref="M13:M14"/>
    <mergeCell ref="N13:N14"/>
    <mergeCell ref="L13:L14"/>
    <mergeCell ref="AJ13:AJ14"/>
    <mergeCell ref="AK13:AK14"/>
    <mergeCell ref="AF13:AF14"/>
    <mergeCell ref="AG13:AG14"/>
    <mergeCell ref="AH13:AH14"/>
    <mergeCell ref="AI13:AI14"/>
    <mergeCell ref="AI15:AI16"/>
    <mergeCell ref="AJ15:AJ16"/>
    <mergeCell ref="J14:K14"/>
    <mergeCell ref="O15:O16"/>
    <mergeCell ref="Q13:Q14"/>
    <mergeCell ref="S13:S14"/>
    <mergeCell ref="T13:T14"/>
    <mergeCell ref="U13:U14"/>
    <mergeCell ref="O13:O14"/>
    <mergeCell ref="P13:P14"/>
    <mergeCell ref="J17:K17"/>
    <mergeCell ref="L17:L18"/>
    <mergeCell ref="AK15:AK16"/>
    <mergeCell ref="J16:K16"/>
    <mergeCell ref="U15:U16"/>
    <mergeCell ref="AF15:AF16"/>
    <mergeCell ref="AG15:AG16"/>
    <mergeCell ref="AH15:AH16"/>
    <mergeCell ref="P15:P16"/>
    <mergeCell ref="Q15:Q16"/>
    <mergeCell ref="S15:S16"/>
    <mergeCell ref="T15:T16"/>
    <mergeCell ref="AJ17:AJ18"/>
    <mergeCell ref="AK17:AK18"/>
    <mergeCell ref="J18:K18"/>
    <mergeCell ref="A19:A20"/>
    <mergeCell ref="B19:G20"/>
    <mergeCell ref="J19:K19"/>
    <mergeCell ref="L19:L20"/>
    <mergeCell ref="M19:M20"/>
    <mergeCell ref="N19:N20"/>
    <mergeCell ref="O19:O20"/>
    <mergeCell ref="AF17:AF18"/>
    <mergeCell ref="AG17:AG18"/>
    <mergeCell ref="AH17:AH18"/>
    <mergeCell ref="AI17:AI18"/>
    <mergeCell ref="Q17:Q18"/>
    <mergeCell ref="S17:S18"/>
    <mergeCell ref="T17:T18"/>
    <mergeCell ref="U17:U18"/>
    <mergeCell ref="M17:M18"/>
    <mergeCell ref="N17:N18"/>
    <mergeCell ref="O17:O18"/>
    <mergeCell ref="P17:P18"/>
    <mergeCell ref="A17:A18"/>
    <mergeCell ref="B17:G18"/>
    <mergeCell ref="AI19:AI20"/>
    <mergeCell ref="AJ19:AJ20"/>
    <mergeCell ref="AK19:AK20"/>
    <mergeCell ref="AH19:AH20"/>
    <mergeCell ref="J20:K20"/>
    <mergeCell ref="U19:U20"/>
    <mergeCell ref="AF19:AF20"/>
    <mergeCell ref="O21:O22"/>
    <mergeCell ref="P21:P22"/>
    <mergeCell ref="S21:S22"/>
    <mergeCell ref="T21:T22"/>
    <mergeCell ref="U21:U22"/>
    <mergeCell ref="AG19:AG20"/>
    <mergeCell ref="P19:P20"/>
    <mergeCell ref="Q19:Q20"/>
    <mergeCell ref="S19:S20"/>
    <mergeCell ref="T19:T20"/>
    <mergeCell ref="AJ21:AJ22"/>
    <mergeCell ref="AK21:AK22"/>
    <mergeCell ref="AF21:AF22"/>
    <mergeCell ref="AG21:AG22"/>
    <mergeCell ref="AH21:AH22"/>
    <mergeCell ref="AI21:AI22"/>
    <mergeCell ref="J22:K22"/>
    <mergeCell ref="A23:A24"/>
    <mergeCell ref="B23:G24"/>
    <mergeCell ref="J23:K23"/>
    <mergeCell ref="A21:A22"/>
    <mergeCell ref="B21:G22"/>
    <mergeCell ref="J21:K21"/>
    <mergeCell ref="S23:S24"/>
    <mergeCell ref="T23:T24"/>
    <mergeCell ref="L21:L22"/>
    <mergeCell ref="Q21:Q22"/>
    <mergeCell ref="L23:L24"/>
    <mergeCell ref="M23:M24"/>
    <mergeCell ref="N23:N24"/>
    <mergeCell ref="O23:O24"/>
    <mergeCell ref="M21:M22"/>
    <mergeCell ref="N21:N22"/>
    <mergeCell ref="J25:K25"/>
    <mergeCell ref="L25:L26"/>
    <mergeCell ref="AI23:AI24"/>
    <mergeCell ref="AJ23:AJ24"/>
    <mergeCell ref="AK23:AK24"/>
    <mergeCell ref="J24:K24"/>
    <mergeCell ref="U23:U24"/>
    <mergeCell ref="AF23:AF24"/>
    <mergeCell ref="AG23:AG24"/>
    <mergeCell ref="AH23:AH24"/>
    <mergeCell ref="P23:P24"/>
    <mergeCell ref="Q23:Q24"/>
    <mergeCell ref="AJ25:AJ26"/>
    <mergeCell ref="AK25:AK26"/>
    <mergeCell ref="J26:K26"/>
    <mergeCell ref="A27:A28"/>
    <mergeCell ref="B27:G28"/>
    <mergeCell ref="J27:K27"/>
    <mergeCell ref="L27:L28"/>
    <mergeCell ref="M27:M28"/>
    <mergeCell ref="N27:N28"/>
    <mergeCell ref="O27:O28"/>
    <mergeCell ref="AF25:AF26"/>
    <mergeCell ref="AG25:AG26"/>
    <mergeCell ref="AH25:AH26"/>
    <mergeCell ref="AI25:AI26"/>
    <mergeCell ref="Q25:Q26"/>
    <mergeCell ref="S25:S26"/>
    <mergeCell ref="T25:T26"/>
    <mergeCell ref="U25:U26"/>
    <mergeCell ref="M25:M26"/>
    <mergeCell ref="N25:N26"/>
    <mergeCell ref="O25:O26"/>
    <mergeCell ref="P25:P26"/>
    <mergeCell ref="A25:A26"/>
    <mergeCell ref="B25:G26"/>
    <mergeCell ref="AI27:AI28"/>
    <mergeCell ref="AJ27:AJ28"/>
    <mergeCell ref="AK27:AK28"/>
    <mergeCell ref="AH27:AH28"/>
    <mergeCell ref="J28:K28"/>
    <mergeCell ref="U27:U28"/>
    <mergeCell ref="AF27:AF28"/>
    <mergeCell ref="O29:O30"/>
    <mergeCell ref="P29:P30"/>
    <mergeCell ref="S29:S30"/>
    <mergeCell ref="T29:T30"/>
    <mergeCell ref="U29:U30"/>
    <mergeCell ref="AG27:AG28"/>
    <mergeCell ref="P27:P28"/>
    <mergeCell ref="Q27:Q28"/>
    <mergeCell ref="S27:S28"/>
    <mergeCell ref="T27:T28"/>
    <mergeCell ref="AJ29:AJ30"/>
    <mergeCell ref="AK29:AK30"/>
    <mergeCell ref="AF29:AF30"/>
    <mergeCell ref="AG29:AG30"/>
    <mergeCell ref="AH29:AH30"/>
    <mergeCell ref="AI29:AI30"/>
    <mergeCell ref="J30:K30"/>
    <mergeCell ref="A31:A32"/>
    <mergeCell ref="B31:G32"/>
    <mergeCell ref="J31:K31"/>
    <mergeCell ref="A29:A30"/>
    <mergeCell ref="B29:G30"/>
    <mergeCell ref="J29:K29"/>
    <mergeCell ref="S31:S32"/>
    <mergeCell ref="T31:T32"/>
    <mergeCell ref="L29:L30"/>
    <mergeCell ref="Q29:Q30"/>
    <mergeCell ref="L31:L32"/>
    <mergeCell ref="M31:M32"/>
    <mergeCell ref="N31:N32"/>
    <mergeCell ref="O31:O32"/>
    <mergeCell ref="M29:M30"/>
    <mergeCell ref="N29:N30"/>
    <mergeCell ref="J33:K33"/>
    <mergeCell ref="L33:L34"/>
    <mergeCell ref="AI31:AI32"/>
    <mergeCell ref="AJ31:AJ32"/>
    <mergeCell ref="AK31:AK32"/>
    <mergeCell ref="J32:K32"/>
    <mergeCell ref="U31:U32"/>
    <mergeCell ref="AF31:AF32"/>
    <mergeCell ref="AG31:AG32"/>
    <mergeCell ref="AH31:AH32"/>
    <mergeCell ref="P31:P32"/>
    <mergeCell ref="Q31:Q32"/>
    <mergeCell ref="AJ33:AJ34"/>
    <mergeCell ref="AK33:AK34"/>
    <mergeCell ref="J34:K34"/>
    <mergeCell ref="A35:A36"/>
    <mergeCell ref="B35:G36"/>
    <mergeCell ref="J35:K35"/>
    <mergeCell ref="L35:L36"/>
    <mergeCell ref="M35:M36"/>
    <mergeCell ref="N35:N36"/>
    <mergeCell ref="O35:O36"/>
    <mergeCell ref="AF33:AF34"/>
    <mergeCell ref="AG33:AG34"/>
    <mergeCell ref="AH33:AH34"/>
    <mergeCell ref="AI33:AI34"/>
    <mergeCell ref="Q33:Q34"/>
    <mergeCell ref="S33:S34"/>
    <mergeCell ref="T33:T34"/>
    <mergeCell ref="U33:U34"/>
    <mergeCell ref="M33:M34"/>
    <mergeCell ref="N33:N34"/>
    <mergeCell ref="O33:O34"/>
    <mergeCell ref="P33:P34"/>
    <mergeCell ref="A33:A34"/>
    <mergeCell ref="B33:G34"/>
    <mergeCell ref="AI35:AI36"/>
    <mergeCell ref="AJ35:AJ36"/>
    <mergeCell ref="AK35:AK36"/>
    <mergeCell ref="AH35:AH36"/>
    <mergeCell ref="J36:K36"/>
    <mergeCell ref="U35:U36"/>
    <mergeCell ref="AF35:AF36"/>
    <mergeCell ref="S37:S38"/>
    <mergeCell ref="T37:T38"/>
    <mergeCell ref="U37:U38"/>
    <mergeCell ref="AG35:AG36"/>
    <mergeCell ref="P35:P36"/>
    <mergeCell ref="Q35:Q36"/>
    <mergeCell ref="S35:S36"/>
    <mergeCell ref="T35:T36"/>
    <mergeCell ref="AJ37:AJ38"/>
    <mergeCell ref="AK37:AK38"/>
    <mergeCell ref="AF37:AF38"/>
    <mergeCell ref="AG37:AG38"/>
    <mergeCell ref="AH37:AH38"/>
    <mergeCell ref="AI37:AI38"/>
    <mergeCell ref="J38:K38"/>
    <mergeCell ref="A39:A40"/>
    <mergeCell ref="B39:G40"/>
    <mergeCell ref="J39:K39"/>
    <mergeCell ref="A37:A38"/>
    <mergeCell ref="B37:G38"/>
    <mergeCell ref="J37:K37"/>
    <mergeCell ref="L37:L38"/>
    <mergeCell ref="Q37:Q38"/>
    <mergeCell ref="L39:L40"/>
    <mergeCell ref="M39:M40"/>
    <mergeCell ref="N39:N40"/>
    <mergeCell ref="O39:O40"/>
    <mergeCell ref="M37:M38"/>
    <mergeCell ref="N37:N38"/>
    <mergeCell ref="O37:O38"/>
    <mergeCell ref="P37:P38"/>
    <mergeCell ref="AI39:AI40"/>
    <mergeCell ref="AJ39:AJ40"/>
    <mergeCell ref="AI41:AI42"/>
    <mergeCell ref="Q41:Q42"/>
    <mergeCell ref="S41:S42"/>
    <mergeCell ref="T41:T42"/>
    <mergeCell ref="M41:M42"/>
    <mergeCell ref="AK39:AK40"/>
    <mergeCell ref="J40:K40"/>
    <mergeCell ref="U39:U40"/>
    <mergeCell ref="AF39:AF40"/>
    <mergeCell ref="AG39:AG40"/>
    <mergeCell ref="AH39:AH40"/>
    <mergeCell ref="P39:P40"/>
    <mergeCell ref="Q39:Q40"/>
    <mergeCell ref="S39:S40"/>
    <mergeCell ref="T39:T40"/>
    <mergeCell ref="A43:A44"/>
    <mergeCell ref="B43:G44"/>
    <mergeCell ref="J43:K43"/>
    <mergeCell ref="L43:L44"/>
    <mergeCell ref="M43:M44"/>
    <mergeCell ref="A41:A42"/>
    <mergeCell ref="N43:N44"/>
    <mergeCell ref="B41:G42"/>
    <mergeCell ref="J41:K41"/>
    <mergeCell ref="L41:L42"/>
    <mergeCell ref="J42:K42"/>
    <mergeCell ref="O43:O44"/>
    <mergeCell ref="AF41:AF42"/>
    <mergeCell ref="AG41:AG42"/>
    <mergeCell ref="AH41:AH42"/>
    <mergeCell ref="AK43:AK44"/>
    <mergeCell ref="AH43:AH44"/>
    <mergeCell ref="J44:K44"/>
    <mergeCell ref="U43:U44"/>
    <mergeCell ref="AF43:AF44"/>
    <mergeCell ref="Q43:Q44"/>
    <mergeCell ref="S43:S44"/>
    <mergeCell ref="T43:T44"/>
    <mergeCell ref="AJ41:AJ42"/>
    <mergeCell ref="AK41:AK42"/>
    <mergeCell ref="U41:U42"/>
    <mergeCell ref="N41:N42"/>
    <mergeCell ref="O41:O42"/>
    <mergeCell ref="P41:P42"/>
    <mergeCell ref="AI43:AI44"/>
    <mergeCell ref="AJ43:AJ44"/>
    <mergeCell ref="T45:T46"/>
    <mergeCell ref="U45:U46"/>
    <mergeCell ref="AG43:AG44"/>
    <mergeCell ref="P43:P44"/>
    <mergeCell ref="AJ45:AJ46"/>
    <mergeCell ref="U47:U48"/>
    <mergeCell ref="M45:M46"/>
    <mergeCell ref="N45:N46"/>
    <mergeCell ref="O45:O46"/>
    <mergeCell ref="P45:P46"/>
    <mergeCell ref="S45:S46"/>
    <mergeCell ref="Q45:Q46"/>
    <mergeCell ref="J46:K46"/>
    <mergeCell ref="A47:A48"/>
    <mergeCell ref="B47:G48"/>
    <mergeCell ref="A45:A46"/>
    <mergeCell ref="B45:G46"/>
    <mergeCell ref="J45:K45"/>
    <mergeCell ref="H47:K48"/>
    <mergeCell ref="O47:O48"/>
    <mergeCell ref="L47:N48"/>
    <mergeCell ref="L45:L46"/>
    <mergeCell ref="P47:P48"/>
    <mergeCell ref="Q47:Q48"/>
    <mergeCell ref="S47:S48"/>
    <mergeCell ref="T47:T48"/>
    <mergeCell ref="P49:V50"/>
    <mergeCell ref="W49:AC50"/>
    <mergeCell ref="AK45:AK46"/>
    <mergeCell ref="AF45:AF46"/>
    <mergeCell ref="AG45:AG46"/>
    <mergeCell ref="AH45:AH46"/>
    <mergeCell ref="AI45:AI46"/>
    <mergeCell ref="AK47:AK48"/>
    <mergeCell ref="AF47:AF48"/>
    <mergeCell ref="R54:U54"/>
    <mergeCell ref="W54:X55"/>
    <mergeCell ref="Y54:AC55"/>
    <mergeCell ref="B55:C56"/>
    <mergeCell ref="R52:V53"/>
    <mergeCell ref="W52:X53"/>
    <mergeCell ref="B51:C52"/>
    <mergeCell ref="P51:T51"/>
    <mergeCell ref="U51:V51"/>
    <mergeCell ref="W51:AA51"/>
    <mergeCell ref="AB51:AC51"/>
    <mergeCell ref="P52:Q53"/>
    <mergeCell ref="Y52:AC53"/>
    <mergeCell ref="A49:A52"/>
    <mergeCell ref="B49:C50"/>
    <mergeCell ref="D56:E56"/>
    <mergeCell ref="F56:G56"/>
    <mergeCell ref="H56:J56"/>
    <mergeCell ref="K56:O56"/>
    <mergeCell ref="A53:A56"/>
    <mergeCell ref="B53:C54"/>
    <mergeCell ref="P54:Q54"/>
    <mergeCell ref="W56:X56"/>
    <mergeCell ref="Y56:AB56"/>
    <mergeCell ref="Y59:AB59"/>
    <mergeCell ref="W60:X60"/>
    <mergeCell ref="Y60:AB60"/>
    <mergeCell ref="AD56:AD58"/>
    <mergeCell ref="A57:A58"/>
    <mergeCell ref="B57:C58"/>
    <mergeCell ref="D57:E58"/>
    <mergeCell ref="F57:G58"/>
    <mergeCell ref="H57:J58"/>
    <mergeCell ref="K57:O58"/>
    <mergeCell ref="P57:Q58"/>
    <mergeCell ref="P55:Q56"/>
    <mergeCell ref="R55:U56"/>
    <mergeCell ref="A61:AB61"/>
    <mergeCell ref="R57:U58"/>
    <mergeCell ref="W57:X58"/>
    <mergeCell ref="A59:A60"/>
    <mergeCell ref="B59:C60"/>
    <mergeCell ref="D59:E60"/>
    <mergeCell ref="F59:G60"/>
    <mergeCell ref="H59:J60"/>
    <mergeCell ref="K59:O60"/>
    <mergeCell ref="P59:Q60"/>
    <mergeCell ref="W59:X59"/>
  </mergeCells>
  <dataValidations count="1">
    <dataValidation allowBlank="1" showInputMessage="1" showErrorMessage="1" imeMode="off" sqref="R47:R48"/>
  </dataValidation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代表</cp:lastModifiedBy>
  <cp:lastPrinted>2015-11-26T11:17:49Z</cp:lastPrinted>
  <dcterms:created xsi:type="dcterms:W3CDTF">2000-12-15T02:47:43Z</dcterms:created>
  <dcterms:modified xsi:type="dcterms:W3CDTF">2017-06-27T05:06:31Z</dcterms:modified>
  <cp:category/>
  <cp:version/>
  <cp:contentType/>
  <cp:contentStatus/>
</cp:coreProperties>
</file>